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0_REPOSITORIO_DIF\4_GADMIN\1_REGIS\0_Invitaciones\2_MedianaC\VA_002_2021_Aulas_Aprendizaje_Mobiliario\Expediente_Gestion\3_Evaluacion\"/>
    </mc:Choice>
  </mc:AlternateContent>
  <bookViews>
    <workbookView xWindow="-105" yWindow="-105" windowWidth="19425" windowHeight="10425" firstSheet="5" activeTab="8"/>
  </bookViews>
  <sheets>
    <sheet name="1_ENTREGA" sheetId="1" r:id="rId1"/>
    <sheet name="2_APERTURA DE SOBRES" sheetId="2" r:id="rId2"/>
    <sheet name="5,1. REQUISITOS JURÍDICOS" sheetId="3" r:id="rId3"/>
    <sheet name="5.2.1 EXPERIENCIA GRAL" sheetId="4" r:id="rId4"/>
    <sheet name="5.2.2 EXPERIENCIA ESP" sheetId="5" r:id="rId5"/>
    <sheet name="5.3 CAP FINANCIERA" sheetId="6" r:id="rId6"/>
    <sheet name="PRESUPUESTO" sheetId="7" r:id="rId7"/>
    <sheet name="5.5 REQUISITOS COMERCIALES" sheetId="8" r:id="rId8"/>
    <sheet name="RESUMEN" sheetId="9" r:id="rId9"/>
    <sheet name="Cálculo Pt2" sheetId="10" r:id="rId10"/>
    <sheet name="10. EVALUACIÓN" sheetId="11" r:id="rId11"/>
  </sheets>
  <definedNames>
    <definedName name="_Fill" localSheetId="4">#REF!</definedName>
    <definedName name="_Fill">#REF!</definedName>
    <definedName name="AU">PRESUPUESTO!$F$53:$G$67</definedName>
    <definedName name="B" localSheetId="4">#REF!</definedName>
    <definedName name="B">#REF!</definedName>
    <definedName name="BANDERA" localSheetId="4">'5.2.2 EXPERIENCIA ESP'!$AD$12:$AE$28</definedName>
    <definedName name="BANDERA">'5.2.1 EXPERIENCIA GRAL'!$AD$12:$AE$26</definedName>
    <definedName name="C_FINANCIERA">'5.3 CAP FINANCIERA'!$M$6:$O$20</definedName>
    <definedName name="CD_1">PRESUPUESTO!$P$22</definedName>
    <definedName name="COSTO_D">PRESUPUESTO!$F$32:$G$44</definedName>
    <definedName name="EST_EXP">PRESUPUESTO!$K$27:$FQ$28</definedName>
    <definedName name="ESTATUS">RESUMEN!$A$5:$I$19</definedName>
    <definedName name="EXP_ESPECIF">'5.2.2 EXPERIENCIA ESP'!$X$12:$Z$28</definedName>
    <definedName name="EXPERIENCIA" localSheetId="4">'5.2.2 EXPERIENCIA ESP'!$W$12:$Z$26</definedName>
    <definedName name="EXPERIENCIA">'5.2.1 EXPERIENCIA GRAL'!$W$12:$Z$26</definedName>
    <definedName name="ITEMS_REPRE">'Cálculo Pt2'!$A$14:$A$17</definedName>
    <definedName name="LISTA_OFERENTES">'1_ENTREGA'!$A$8:$B$22</definedName>
    <definedName name="OFERENTE_1">PRESUPUESTO!$K$13:$Q$21</definedName>
    <definedName name="OFERENTE_10">PRESUPUESTO!#REF!</definedName>
    <definedName name="OFERENTE_11">PRESUPUESTO!#REF!</definedName>
    <definedName name="OFERENTE_2">PRESUPUESTO!$AC$13:$AI$21</definedName>
    <definedName name="OFERENTE_3">PRESUPUESTO!$AU$13:$BA$21</definedName>
    <definedName name="OFERENTE_4">PRESUPUESTO!$BM$13:$BS$21</definedName>
    <definedName name="OFERENTE_5">PRESUPUESTO!$CE$13:$CK$21</definedName>
    <definedName name="OFERENTE_6">PRESUPUESTO!$CW$13:$DC$21</definedName>
    <definedName name="OFERENTE_7">PRESUPUESTO!$DO$13:$DU$21</definedName>
    <definedName name="OFERENTE_8">PRESUPUESTO!$EG$13:$EM$21</definedName>
    <definedName name="OFERENTE_9">PRESUPUESTO!$EY$13:$FE$21</definedName>
    <definedName name="OFERTA_0">PRESUPUESTO!$C$13:$H$21</definedName>
    <definedName name="ORDEN">'10. EVALUACIÓN'!$Q$14:$R$24</definedName>
    <definedName name="PRESUPUESTO">PRESUPUESTO!$B$32:$D$44</definedName>
    <definedName name="R_COMERCIALES">'5.5 REQUISITOS COMERCIALES'!$J$4:$L$18</definedName>
    <definedName name="UNITARIO_1">PRESUPUESTO!$L$13:$Q$21</definedName>
    <definedName name="UNITARIO_10">PRESUPUESTO!#REF!</definedName>
    <definedName name="UNITARIO_11">PRESUPUESTO!#REF!</definedName>
    <definedName name="UNITARIO_2">PRESUPUESTO!$AD$13:$AI$21</definedName>
    <definedName name="UNITARIO_3">PRESUPUESTO!$AV$13:$BA$21</definedName>
    <definedName name="UNITARIO_4">PRESUPUESTO!$BN$13:$BS$21</definedName>
    <definedName name="UNITARIO_5">PRESUPUESTO!$CF$13:$CK$21</definedName>
    <definedName name="UNITARIO_6">PRESUPUESTO!$CX$13:$DC$21</definedName>
    <definedName name="UNITARIO_7">PRESUPUESTO!$DP$13:$DU$21</definedName>
    <definedName name="UNITARIO_8">PRESUPUESTO!$EH$13:$EM$21</definedName>
    <definedName name="UNITARIO_9">PRESUPUESTO!$EZ$13:$FE$21</definedName>
    <definedName name="wrn.GENERAL.">#REF!</definedName>
    <definedName name="wrn.items." localSheetId="10">#REF!</definedName>
    <definedName name="wrn.items." localSheetId="2">#REF!</definedName>
    <definedName name="wrn.items.">#REF!</definedName>
    <definedName name="wrn.via.">#REF!</definedName>
    <definedName name="wrn1.items" localSheetId="10">#REF!</definedName>
    <definedName name="wrn1.items" localSheetId="2">#REF!</definedName>
    <definedName name="wrn1.items">#REF!</definedName>
    <definedName name="yuf">#REF!</definedName>
    <definedName name="Z_0DF4D8E0_70F8_43CF_A6D4_A84D04F4D812_.wvu.Cols" localSheetId="0">#REF!</definedName>
    <definedName name="Z_0DF4D8E0_70F8_43CF_A6D4_A84D04F4D812_.wvu.PrintArea" localSheetId="0">'1_ENTREGA'!$A$1:$B$9</definedName>
    <definedName name="Z_0DF4D8E0_70F8_43CF_A6D4_A84D04F4D812_.wvu.Rows" localSheetId="0">#REF!</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gNF6nxciW7mwijpeSpEzv8LGYF0Q=="/>
    </ext>
  </extLst>
</workbook>
</file>

<file path=xl/calcChain.xml><?xml version="1.0" encoding="utf-8"?>
<calcChain xmlns="http://schemas.openxmlformats.org/spreadsheetml/2006/main">
  <c r="M14" i="11" l="1"/>
  <c r="E6" i="6" l="1"/>
  <c r="I6" i="6"/>
  <c r="G32" i="7"/>
  <c r="S189" i="5" l="1"/>
  <c r="K159" i="4"/>
  <c r="K158" i="4"/>
  <c r="M157" i="4"/>
  <c r="K157" i="4"/>
  <c r="K156" i="4"/>
  <c r="K155" i="4"/>
  <c r="M154" i="4"/>
  <c r="K154" i="4"/>
  <c r="K153" i="4"/>
  <c r="K152" i="4"/>
  <c r="M151" i="4"/>
  <c r="K151" i="4"/>
  <c r="K150" i="4"/>
  <c r="K149" i="4"/>
  <c r="M148" i="4"/>
  <c r="K148" i="4"/>
  <c r="S129" i="5" l="1"/>
  <c r="K129" i="5"/>
  <c r="S126" i="5"/>
  <c r="K126" i="5"/>
  <c r="S123" i="5"/>
  <c r="K123" i="5"/>
  <c r="K93" i="4" l="1"/>
  <c r="K92" i="4"/>
  <c r="K91" i="4"/>
  <c r="K90" i="4"/>
  <c r="K89" i="4"/>
  <c r="K88" i="4"/>
  <c r="K87" i="4"/>
  <c r="K86" i="4"/>
  <c r="K85" i="4"/>
  <c r="K84" i="4"/>
  <c r="K83" i="4"/>
  <c r="K82" i="4"/>
  <c r="K81" i="4"/>
  <c r="K80" i="4"/>
  <c r="M79" i="4"/>
  <c r="K79" i="4"/>
  <c r="K115" i="4"/>
  <c r="K114" i="4"/>
  <c r="K113" i="4"/>
  <c r="K112" i="4"/>
  <c r="K111" i="4"/>
  <c r="K110" i="4"/>
  <c r="K109" i="4"/>
  <c r="K108" i="4"/>
  <c r="K107" i="4"/>
  <c r="K106" i="4"/>
  <c r="K105" i="4"/>
  <c r="K104" i="4"/>
  <c r="K103" i="4"/>
  <c r="K102" i="4"/>
  <c r="M101" i="4"/>
  <c r="K101" i="4"/>
  <c r="K195" i="5"/>
  <c r="K192" i="5"/>
  <c r="K189" i="5"/>
  <c r="K173" i="5"/>
  <c r="K170" i="5"/>
  <c r="K167" i="5"/>
  <c r="K151" i="5"/>
  <c r="K148" i="5"/>
  <c r="K145" i="5"/>
  <c r="K107" i="5"/>
  <c r="K104" i="5"/>
  <c r="K101" i="5"/>
  <c r="K85" i="5"/>
  <c r="K82" i="5"/>
  <c r="K79" i="5"/>
  <c r="K63" i="5"/>
  <c r="K60" i="5"/>
  <c r="K57" i="5"/>
  <c r="H13" i="7" l="1"/>
  <c r="H14" i="7"/>
  <c r="H17" i="7"/>
  <c r="H18" i="7"/>
  <c r="H19" i="7"/>
  <c r="H20" i="7"/>
  <c r="H21" i="7"/>
  <c r="F16" i="7"/>
  <c r="H16" i="7" s="1"/>
  <c r="F15" i="7"/>
  <c r="H15" i="7" s="1"/>
  <c r="E7" i="6" l="1"/>
  <c r="K19" i="5"/>
  <c r="K16" i="5"/>
  <c r="K203" i="4"/>
  <c r="K202" i="4"/>
  <c r="K201" i="4"/>
  <c r="K200" i="4"/>
  <c r="K199" i="4"/>
  <c r="K198" i="4"/>
  <c r="K197" i="4"/>
  <c r="K196" i="4"/>
  <c r="K195" i="4"/>
  <c r="K194" i="4"/>
  <c r="K193" i="4"/>
  <c r="K192" i="4"/>
  <c r="K191" i="4"/>
  <c r="K190" i="4"/>
  <c r="M189" i="4"/>
  <c r="K189" i="4"/>
  <c r="K181" i="4"/>
  <c r="K180" i="4"/>
  <c r="K179" i="4"/>
  <c r="K178" i="4"/>
  <c r="K177" i="4"/>
  <c r="K176" i="4"/>
  <c r="K175" i="4"/>
  <c r="K174" i="4"/>
  <c r="K173" i="4"/>
  <c r="K172" i="4"/>
  <c r="K171" i="4"/>
  <c r="K170" i="4"/>
  <c r="K169" i="4"/>
  <c r="K168" i="4"/>
  <c r="M167" i="4"/>
  <c r="K167" i="4"/>
  <c r="K147" i="4"/>
  <c r="K146" i="4"/>
  <c r="M145" i="4"/>
  <c r="K145" i="4"/>
  <c r="K137" i="4"/>
  <c r="K136" i="4"/>
  <c r="K135" i="4"/>
  <c r="K134" i="4"/>
  <c r="K133" i="4"/>
  <c r="K132" i="4"/>
  <c r="K131" i="4"/>
  <c r="K130" i="4"/>
  <c r="K129" i="4"/>
  <c r="K128" i="4"/>
  <c r="K127" i="4"/>
  <c r="K126" i="4"/>
  <c r="K125" i="4"/>
  <c r="K124" i="4"/>
  <c r="M123" i="4"/>
  <c r="K123" i="4"/>
  <c r="S123" i="4" s="1"/>
  <c r="K71" i="4"/>
  <c r="K70" i="4"/>
  <c r="K69" i="4"/>
  <c r="K68" i="4"/>
  <c r="K67" i="4"/>
  <c r="K66" i="4"/>
  <c r="K65" i="4"/>
  <c r="K64" i="4"/>
  <c r="K63" i="4"/>
  <c r="K62" i="4"/>
  <c r="K61" i="4"/>
  <c r="K60" i="4"/>
  <c r="K59" i="4"/>
  <c r="K58" i="4"/>
  <c r="M57" i="4"/>
  <c r="K57" i="4"/>
  <c r="K35" i="4"/>
  <c r="M35" i="4"/>
  <c r="K36" i="4"/>
  <c r="K37" i="4"/>
  <c r="K38" i="4"/>
  <c r="K39" i="4"/>
  <c r="K40" i="4"/>
  <c r="K41" i="4"/>
  <c r="K42" i="4"/>
  <c r="K43" i="4"/>
  <c r="K44" i="4"/>
  <c r="K45" i="4"/>
  <c r="K46" i="4"/>
  <c r="K47" i="4"/>
  <c r="K48" i="4"/>
  <c r="K49" i="4"/>
  <c r="K16" i="4"/>
  <c r="M16" i="4"/>
  <c r="M38" i="4" s="1"/>
  <c r="M60" i="4" s="1"/>
  <c r="K17" i="4"/>
  <c r="K18" i="4"/>
  <c r="K19" i="4"/>
  <c r="M19" i="4"/>
  <c r="M41" i="4" s="1"/>
  <c r="M63" i="4" s="1"/>
  <c r="K20" i="4"/>
  <c r="K21" i="4"/>
  <c r="K22" i="4"/>
  <c r="M22" i="4"/>
  <c r="M44" i="4" s="1"/>
  <c r="M66" i="4" s="1"/>
  <c r="K23" i="4"/>
  <c r="K24" i="4"/>
  <c r="K25" i="4"/>
  <c r="M25" i="4"/>
  <c r="M47" i="4" s="1"/>
  <c r="M69" i="4" s="1"/>
  <c r="K26" i="4"/>
  <c r="K27" i="4"/>
  <c r="M91" i="4" l="1"/>
  <c r="M113" i="4" s="1"/>
  <c r="M135" i="4" s="1"/>
  <c r="M179" i="4" s="1"/>
  <c r="M201" i="4" s="1"/>
  <c r="M88" i="4"/>
  <c r="M110" i="4" s="1"/>
  <c r="M132" i="4" s="1"/>
  <c r="M176" i="4" s="1"/>
  <c r="M198" i="4" s="1"/>
  <c r="M85" i="4"/>
  <c r="M107" i="4" s="1"/>
  <c r="M129" i="4" s="1"/>
  <c r="M126" i="4"/>
  <c r="M170" i="4" s="1"/>
  <c r="M192" i="4" s="1"/>
  <c r="M82" i="4"/>
  <c r="M104" i="4" s="1"/>
  <c r="H25" i="11"/>
  <c r="A24" i="11"/>
  <c r="B24" i="11" s="1"/>
  <c r="A23" i="11"/>
  <c r="B23" i="11" s="1"/>
  <c r="A22" i="11"/>
  <c r="B22" i="11" s="1"/>
  <c r="A21" i="11"/>
  <c r="B21" i="11" s="1"/>
  <c r="A20" i="11"/>
  <c r="B20" i="11" s="1"/>
  <c r="A19" i="11"/>
  <c r="B19" i="11" s="1"/>
  <c r="A18" i="11"/>
  <c r="B18" i="11" s="1"/>
  <c r="A17" i="11"/>
  <c r="B17" i="11" s="1"/>
  <c r="A16" i="11"/>
  <c r="B16" i="11" s="1"/>
  <c r="A15" i="11"/>
  <c r="B15" i="11" s="1"/>
  <c r="A14" i="11"/>
  <c r="B14" i="11" s="1"/>
  <c r="K12" i="11"/>
  <c r="J12" i="11"/>
  <c r="G7" i="11"/>
  <c r="H7" i="11" s="1"/>
  <c r="K4" i="10" s="1"/>
  <c r="N6" i="11"/>
  <c r="A3" i="11"/>
  <c r="A2" i="11"/>
  <c r="A1" i="11"/>
  <c r="X162" i="10"/>
  <c r="V162" i="10"/>
  <c r="T162" i="10"/>
  <c r="R162" i="10"/>
  <c r="P162" i="10"/>
  <c r="N162" i="10"/>
  <c r="L162" i="10"/>
  <c r="J162" i="10"/>
  <c r="H162" i="10"/>
  <c r="F162" i="10"/>
  <c r="D162" i="10"/>
  <c r="B162" i="10"/>
  <c r="X161" i="10"/>
  <c r="V161" i="10"/>
  <c r="T161" i="10"/>
  <c r="R161" i="10"/>
  <c r="P161" i="10"/>
  <c r="N161" i="10"/>
  <c r="L161" i="10"/>
  <c r="J161" i="10"/>
  <c r="H161" i="10"/>
  <c r="F161" i="10"/>
  <c r="D161" i="10"/>
  <c r="B161" i="10"/>
  <c r="X160" i="10"/>
  <c r="V160" i="10"/>
  <c r="T160" i="10"/>
  <c r="R160" i="10"/>
  <c r="P160" i="10"/>
  <c r="N160" i="10"/>
  <c r="L160" i="10"/>
  <c r="J160" i="10"/>
  <c r="H160" i="10"/>
  <c r="F160" i="10"/>
  <c r="D160" i="10"/>
  <c r="B160" i="10"/>
  <c r="X159" i="10"/>
  <c r="V159" i="10"/>
  <c r="T159" i="10"/>
  <c r="R159" i="10"/>
  <c r="P159" i="10"/>
  <c r="N159" i="10"/>
  <c r="L159" i="10"/>
  <c r="J159" i="10"/>
  <c r="H159" i="10"/>
  <c r="F159" i="10"/>
  <c r="D159" i="10"/>
  <c r="B159" i="10"/>
  <c r="X158" i="10"/>
  <c r="V158" i="10"/>
  <c r="T158" i="10"/>
  <c r="R158" i="10"/>
  <c r="P158" i="10"/>
  <c r="N158" i="10"/>
  <c r="L158" i="10"/>
  <c r="J158" i="10"/>
  <c r="H158" i="10"/>
  <c r="F158" i="10"/>
  <c r="D158" i="10"/>
  <c r="B158" i="10"/>
  <c r="X157" i="10"/>
  <c r="V157" i="10"/>
  <c r="T157" i="10"/>
  <c r="R157" i="10"/>
  <c r="P157" i="10"/>
  <c r="N157" i="10"/>
  <c r="L157" i="10"/>
  <c r="J157" i="10"/>
  <c r="H157" i="10"/>
  <c r="F157" i="10"/>
  <c r="D157" i="10"/>
  <c r="B157" i="10"/>
  <c r="X156" i="10"/>
  <c r="V156" i="10"/>
  <c r="T156" i="10"/>
  <c r="R156" i="10"/>
  <c r="P156" i="10"/>
  <c r="N156" i="10"/>
  <c r="L156" i="10"/>
  <c r="J156" i="10"/>
  <c r="H156" i="10"/>
  <c r="F156" i="10"/>
  <c r="D156" i="10"/>
  <c r="B156" i="10"/>
  <c r="X155" i="10"/>
  <c r="V155" i="10"/>
  <c r="T155" i="10"/>
  <c r="R155" i="10"/>
  <c r="P155" i="10"/>
  <c r="N155" i="10"/>
  <c r="L155" i="10"/>
  <c r="J155" i="10"/>
  <c r="H155" i="10"/>
  <c r="F155" i="10"/>
  <c r="D155" i="10"/>
  <c r="B155" i="10"/>
  <c r="X154" i="10"/>
  <c r="V154" i="10"/>
  <c r="T154" i="10"/>
  <c r="R154" i="10"/>
  <c r="P154" i="10"/>
  <c r="N154" i="10"/>
  <c r="L154" i="10"/>
  <c r="J154" i="10"/>
  <c r="H154" i="10"/>
  <c r="F154" i="10"/>
  <c r="D154" i="10"/>
  <c r="B154" i="10"/>
  <c r="X153" i="10"/>
  <c r="V153" i="10"/>
  <c r="T153" i="10"/>
  <c r="R153" i="10"/>
  <c r="P153" i="10"/>
  <c r="N153" i="10"/>
  <c r="L153" i="10"/>
  <c r="J153" i="10"/>
  <c r="H153" i="10"/>
  <c r="F153" i="10"/>
  <c r="D153" i="10"/>
  <c r="B153" i="10"/>
  <c r="X152" i="10"/>
  <c r="V152" i="10"/>
  <c r="T152" i="10"/>
  <c r="R152" i="10"/>
  <c r="P152" i="10"/>
  <c r="N152" i="10"/>
  <c r="L152" i="10"/>
  <c r="J152" i="10"/>
  <c r="H152" i="10"/>
  <c r="F152" i="10"/>
  <c r="D152" i="10"/>
  <c r="B152" i="10"/>
  <c r="X151" i="10"/>
  <c r="V151" i="10"/>
  <c r="T151" i="10"/>
  <c r="R151" i="10"/>
  <c r="P151" i="10"/>
  <c r="N151" i="10"/>
  <c r="L151" i="10"/>
  <c r="J151" i="10"/>
  <c r="H151" i="10"/>
  <c r="F151" i="10"/>
  <c r="D151" i="10"/>
  <c r="B151" i="10"/>
  <c r="X150" i="10"/>
  <c r="V150" i="10"/>
  <c r="T150" i="10"/>
  <c r="R150" i="10"/>
  <c r="P150" i="10"/>
  <c r="N150" i="10"/>
  <c r="L150" i="10"/>
  <c r="J150" i="10"/>
  <c r="H150" i="10"/>
  <c r="F150" i="10"/>
  <c r="D150" i="10"/>
  <c r="B150" i="10"/>
  <c r="X149" i="10"/>
  <c r="V149" i="10"/>
  <c r="T149" i="10"/>
  <c r="R149" i="10"/>
  <c r="P149" i="10"/>
  <c r="N149" i="10"/>
  <c r="L149" i="10"/>
  <c r="J149" i="10"/>
  <c r="H149" i="10"/>
  <c r="F149" i="10"/>
  <c r="D149" i="10"/>
  <c r="B149" i="10"/>
  <c r="X148" i="10"/>
  <c r="V148" i="10"/>
  <c r="T148" i="10"/>
  <c r="R148" i="10"/>
  <c r="P148" i="10"/>
  <c r="N148" i="10"/>
  <c r="L148" i="10"/>
  <c r="J148" i="10"/>
  <c r="H148" i="10"/>
  <c r="F148" i="10"/>
  <c r="D148" i="10"/>
  <c r="B148" i="10"/>
  <c r="X147" i="10"/>
  <c r="V147" i="10"/>
  <c r="T147" i="10"/>
  <c r="R147" i="10"/>
  <c r="P147" i="10"/>
  <c r="N147" i="10"/>
  <c r="L147" i="10"/>
  <c r="J147" i="10"/>
  <c r="H147" i="10"/>
  <c r="F147" i="10"/>
  <c r="D147" i="10"/>
  <c r="B147" i="10"/>
  <c r="X146" i="10"/>
  <c r="V146" i="10"/>
  <c r="T146" i="10"/>
  <c r="R146" i="10"/>
  <c r="P146" i="10"/>
  <c r="N146" i="10"/>
  <c r="L146" i="10"/>
  <c r="J146" i="10"/>
  <c r="H146" i="10"/>
  <c r="F146" i="10"/>
  <c r="D146" i="10"/>
  <c r="B146" i="10"/>
  <c r="X145" i="10"/>
  <c r="V145" i="10"/>
  <c r="T145" i="10"/>
  <c r="R145" i="10"/>
  <c r="P145" i="10"/>
  <c r="N145" i="10"/>
  <c r="L145" i="10"/>
  <c r="J145" i="10"/>
  <c r="H145" i="10"/>
  <c r="F145" i="10"/>
  <c r="D145" i="10"/>
  <c r="B145" i="10"/>
  <c r="X144" i="10"/>
  <c r="V144" i="10"/>
  <c r="T144" i="10"/>
  <c r="R144" i="10"/>
  <c r="P144" i="10"/>
  <c r="N144" i="10"/>
  <c r="L144" i="10"/>
  <c r="J144" i="10"/>
  <c r="H144" i="10"/>
  <c r="F144" i="10"/>
  <c r="D144" i="10"/>
  <c r="B144" i="10"/>
  <c r="X143" i="10"/>
  <c r="V143" i="10"/>
  <c r="T143" i="10"/>
  <c r="R143" i="10"/>
  <c r="P143" i="10"/>
  <c r="N143" i="10"/>
  <c r="L143" i="10"/>
  <c r="J143" i="10"/>
  <c r="H143" i="10"/>
  <c r="F143" i="10"/>
  <c r="D143" i="10"/>
  <c r="B143" i="10"/>
  <c r="X142" i="10"/>
  <c r="V142" i="10"/>
  <c r="T142" i="10"/>
  <c r="R142" i="10"/>
  <c r="P142" i="10"/>
  <c r="N142" i="10"/>
  <c r="L142" i="10"/>
  <c r="J142" i="10"/>
  <c r="H142" i="10"/>
  <c r="F142" i="10"/>
  <c r="D142" i="10"/>
  <c r="B142" i="10"/>
  <c r="X141" i="10"/>
  <c r="V141" i="10"/>
  <c r="T141" i="10"/>
  <c r="R141" i="10"/>
  <c r="P141" i="10"/>
  <c r="N141" i="10"/>
  <c r="L141" i="10"/>
  <c r="J141" i="10"/>
  <c r="H141" i="10"/>
  <c r="F141" i="10"/>
  <c r="D141" i="10"/>
  <c r="B141" i="10"/>
  <c r="X140" i="10"/>
  <c r="V140" i="10"/>
  <c r="T140" i="10"/>
  <c r="R140" i="10"/>
  <c r="P140" i="10"/>
  <c r="N140" i="10"/>
  <c r="L140" i="10"/>
  <c r="J140" i="10"/>
  <c r="H140" i="10"/>
  <c r="F140" i="10"/>
  <c r="D140" i="10"/>
  <c r="B140" i="10"/>
  <c r="X139" i="10"/>
  <c r="V139" i="10"/>
  <c r="T139" i="10"/>
  <c r="R139" i="10"/>
  <c r="P139" i="10"/>
  <c r="N139" i="10"/>
  <c r="L139" i="10"/>
  <c r="J139" i="10"/>
  <c r="H139" i="10"/>
  <c r="F139" i="10"/>
  <c r="D139" i="10"/>
  <c r="B139" i="10"/>
  <c r="X138" i="10"/>
  <c r="V138" i="10"/>
  <c r="T138" i="10"/>
  <c r="R138" i="10"/>
  <c r="P138" i="10"/>
  <c r="N138" i="10"/>
  <c r="L138" i="10"/>
  <c r="J138" i="10"/>
  <c r="H138" i="10"/>
  <c r="F138" i="10"/>
  <c r="D138" i="10"/>
  <c r="B138" i="10"/>
  <c r="X137" i="10"/>
  <c r="V137" i="10"/>
  <c r="T137" i="10"/>
  <c r="R137" i="10"/>
  <c r="P137" i="10"/>
  <c r="N137" i="10"/>
  <c r="L137" i="10"/>
  <c r="J137" i="10"/>
  <c r="H137" i="10"/>
  <c r="F137" i="10"/>
  <c r="D137" i="10"/>
  <c r="B137" i="10"/>
  <c r="X136" i="10"/>
  <c r="V136" i="10"/>
  <c r="T136" i="10"/>
  <c r="R136" i="10"/>
  <c r="P136" i="10"/>
  <c r="N136" i="10"/>
  <c r="L136" i="10"/>
  <c r="J136" i="10"/>
  <c r="H136" i="10"/>
  <c r="F136" i="10"/>
  <c r="D136" i="10"/>
  <c r="B136" i="10"/>
  <c r="X135" i="10"/>
  <c r="V135" i="10"/>
  <c r="T135" i="10"/>
  <c r="R135" i="10"/>
  <c r="P135" i="10"/>
  <c r="N135" i="10"/>
  <c r="L135" i="10"/>
  <c r="J135" i="10"/>
  <c r="H135" i="10"/>
  <c r="F135" i="10"/>
  <c r="D135" i="10"/>
  <c r="B135" i="10"/>
  <c r="X134" i="10"/>
  <c r="V134" i="10"/>
  <c r="T134" i="10"/>
  <c r="R134" i="10"/>
  <c r="P134" i="10"/>
  <c r="N134" i="10"/>
  <c r="L134" i="10"/>
  <c r="J134" i="10"/>
  <c r="H134" i="10"/>
  <c r="F134" i="10"/>
  <c r="D134" i="10"/>
  <c r="B134" i="10"/>
  <c r="X133" i="10"/>
  <c r="V133" i="10"/>
  <c r="T133" i="10"/>
  <c r="R133" i="10"/>
  <c r="P133" i="10"/>
  <c r="N133" i="10"/>
  <c r="L133" i="10"/>
  <c r="J133" i="10"/>
  <c r="H133" i="10"/>
  <c r="F133" i="10"/>
  <c r="D133" i="10"/>
  <c r="B133" i="10"/>
  <c r="X132" i="10"/>
  <c r="V132" i="10"/>
  <c r="T132" i="10"/>
  <c r="R132" i="10"/>
  <c r="P132" i="10"/>
  <c r="N132" i="10"/>
  <c r="L132" i="10"/>
  <c r="J132" i="10"/>
  <c r="H132" i="10"/>
  <c r="F132" i="10"/>
  <c r="D132" i="10"/>
  <c r="B132" i="10"/>
  <c r="X131" i="10"/>
  <c r="V131" i="10"/>
  <c r="T131" i="10"/>
  <c r="R131" i="10"/>
  <c r="P131" i="10"/>
  <c r="N131" i="10"/>
  <c r="L131" i="10"/>
  <c r="J131" i="10"/>
  <c r="H131" i="10"/>
  <c r="F131" i="10"/>
  <c r="D131" i="10"/>
  <c r="B131" i="10"/>
  <c r="X130" i="10"/>
  <c r="V130" i="10"/>
  <c r="T130" i="10"/>
  <c r="R130" i="10"/>
  <c r="P130" i="10"/>
  <c r="N130" i="10"/>
  <c r="L130" i="10"/>
  <c r="J130" i="10"/>
  <c r="H130" i="10"/>
  <c r="F130" i="10"/>
  <c r="D130" i="10"/>
  <c r="B130" i="10"/>
  <c r="X129" i="10"/>
  <c r="V129" i="10"/>
  <c r="T129" i="10"/>
  <c r="R129" i="10"/>
  <c r="P129" i="10"/>
  <c r="N129" i="10"/>
  <c r="L129" i="10"/>
  <c r="J129" i="10"/>
  <c r="H129" i="10"/>
  <c r="F129" i="10"/>
  <c r="D129" i="10"/>
  <c r="B129" i="10"/>
  <c r="X128" i="10"/>
  <c r="V128" i="10"/>
  <c r="T128" i="10"/>
  <c r="R128" i="10"/>
  <c r="P128" i="10"/>
  <c r="N128" i="10"/>
  <c r="L128" i="10"/>
  <c r="J128" i="10"/>
  <c r="H128" i="10"/>
  <c r="F128" i="10"/>
  <c r="D128" i="10"/>
  <c r="B128" i="10"/>
  <c r="X127" i="10"/>
  <c r="V127" i="10"/>
  <c r="T127" i="10"/>
  <c r="R127" i="10"/>
  <c r="P127" i="10"/>
  <c r="N127" i="10"/>
  <c r="L127" i="10"/>
  <c r="J127" i="10"/>
  <c r="H127" i="10"/>
  <c r="F127" i="10"/>
  <c r="D127" i="10"/>
  <c r="B127" i="10"/>
  <c r="X126" i="10"/>
  <c r="V126" i="10"/>
  <c r="T126" i="10"/>
  <c r="R126" i="10"/>
  <c r="P126" i="10"/>
  <c r="N126" i="10"/>
  <c r="L126" i="10"/>
  <c r="J126" i="10"/>
  <c r="H126" i="10"/>
  <c r="F126" i="10"/>
  <c r="D126" i="10"/>
  <c r="B126" i="10"/>
  <c r="X125" i="10"/>
  <c r="V125" i="10"/>
  <c r="T125" i="10"/>
  <c r="R125" i="10"/>
  <c r="P125" i="10"/>
  <c r="N125" i="10"/>
  <c r="L125" i="10"/>
  <c r="J125" i="10"/>
  <c r="H125" i="10"/>
  <c r="F125" i="10"/>
  <c r="D125" i="10"/>
  <c r="B125" i="10"/>
  <c r="X124" i="10"/>
  <c r="V124" i="10"/>
  <c r="T124" i="10"/>
  <c r="R124" i="10"/>
  <c r="P124" i="10"/>
  <c r="N124" i="10"/>
  <c r="L124" i="10"/>
  <c r="J124" i="10"/>
  <c r="H124" i="10"/>
  <c r="F124" i="10"/>
  <c r="D124" i="10"/>
  <c r="B124" i="10"/>
  <c r="X123" i="10"/>
  <c r="V123" i="10"/>
  <c r="T123" i="10"/>
  <c r="R123" i="10"/>
  <c r="P123" i="10"/>
  <c r="N123" i="10"/>
  <c r="L123" i="10"/>
  <c r="J123" i="10"/>
  <c r="H123" i="10"/>
  <c r="F123" i="10"/>
  <c r="D123" i="10"/>
  <c r="B123" i="10"/>
  <c r="X70" i="10"/>
  <c r="V70" i="10"/>
  <c r="T70" i="10"/>
  <c r="R70" i="10"/>
  <c r="P70" i="10"/>
  <c r="N70" i="10"/>
  <c r="L70" i="10"/>
  <c r="J70" i="10"/>
  <c r="H70" i="10"/>
  <c r="F70" i="10"/>
  <c r="D70" i="10"/>
  <c r="B70" i="10"/>
  <c r="X69" i="10"/>
  <c r="V69" i="10"/>
  <c r="T69" i="10"/>
  <c r="R69" i="10"/>
  <c r="P69" i="10"/>
  <c r="N69" i="10"/>
  <c r="L69" i="10"/>
  <c r="J69" i="10"/>
  <c r="H69" i="10"/>
  <c r="F69" i="10"/>
  <c r="D69" i="10"/>
  <c r="B69" i="10"/>
  <c r="X68" i="10"/>
  <c r="V68" i="10"/>
  <c r="T68" i="10"/>
  <c r="R68" i="10"/>
  <c r="P68" i="10"/>
  <c r="N68" i="10"/>
  <c r="L68" i="10"/>
  <c r="J68" i="10"/>
  <c r="H68" i="10"/>
  <c r="F68" i="10"/>
  <c r="D68" i="10"/>
  <c r="B68" i="10"/>
  <c r="X67" i="10"/>
  <c r="V67" i="10"/>
  <c r="T67" i="10"/>
  <c r="R67" i="10"/>
  <c r="P67" i="10"/>
  <c r="N67" i="10"/>
  <c r="L67" i="10"/>
  <c r="J67" i="10"/>
  <c r="H67" i="10"/>
  <c r="F67" i="10"/>
  <c r="D67" i="10"/>
  <c r="B67" i="10"/>
  <c r="X66" i="10"/>
  <c r="V66" i="10"/>
  <c r="T66" i="10"/>
  <c r="R66" i="10"/>
  <c r="P66" i="10"/>
  <c r="N66" i="10"/>
  <c r="L66" i="10"/>
  <c r="J66" i="10"/>
  <c r="H66" i="10"/>
  <c r="F66" i="10"/>
  <c r="D66" i="10"/>
  <c r="B66" i="10"/>
  <c r="X65" i="10"/>
  <c r="V65" i="10"/>
  <c r="T65" i="10"/>
  <c r="R65" i="10"/>
  <c r="P65" i="10"/>
  <c r="N65" i="10"/>
  <c r="L65" i="10"/>
  <c r="J65" i="10"/>
  <c r="H65" i="10"/>
  <c r="F65" i="10"/>
  <c r="D65" i="10"/>
  <c r="B65" i="10"/>
  <c r="X64" i="10"/>
  <c r="V64" i="10"/>
  <c r="T64" i="10"/>
  <c r="R64" i="10"/>
  <c r="P64" i="10"/>
  <c r="N64" i="10"/>
  <c r="L64" i="10"/>
  <c r="J64" i="10"/>
  <c r="H64" i="10"/>
  <c r="F64" i="10"/>
  <c r="D64" i="10"/>
  <c r="B64" i="10"/>
  <c r="X63" i="10"/>
  <c r="V63" i="10"/>
  <c r="T63" i="10"/>
  <c r="R63" i="10"/>
  <c r="P63" i="10"/>
  <c r="N63" i="10"/>
  <c r="L63" i="10"/>
  <c r="J63" i="10"/>
  <c r="H63" i="10"/>
  <c r="F63" i="10"/>
  <c r="D63" i="10"/>
  <c r="B63" i="10"/>
  <c r="X62" i="10"/>
  <c r="V62" i="10"/>
  <c r="T62" i="10"/>
  <c r="R62" i="10"/>
  <c r="P62" i="10"/>
  <c r="N62" i="10"/>
  <c r="L62" i="10"/>
  <c r="J62" i="10"/>
  <c r="H62" i="10"/>
  <c r="F62" i="10"/>
  <c r="D62" i="10"/>
  <c r="B62" i="10"/>
  <c r="X61" i="10"/>
  <c r="V61" i="10"/>
  <c r="T61" i="10"/>
  <c r="R61" i="10"/>
  <c r="P61" i="10"/>
  <c r="N61" i="10"/>
  <c r="L61" i="10"/>
  <c r="J61" i="10"/>
  <c r="H61" i="10"/>
  <c r="F61" i="10"/>
  <c r="D61" i="10"/>
  <c r="B61" i="10"/>
  <c r="X60" i="10"/>
  <c r="V60" i="10"/>
  <c r="T60" i="10"/>
  <c r="R60" i="10"/>
  <c r="P60" i="10"/>
  <c r="N60" i="10"/>
  <c r="L60" i="10"/>
  <c r="J60" i="10"/>
  <c r="H60" i="10"/>
  <c r="F60" i="10"/>
  <c r="D60" i="10"/>
  <c r="B60" i="10"/>
  <c r="X59" i="10"/>
  <c r="V59" i="10"/>
  <c r="T59" i="10"/>
  <c r="R59" i="10"/>
  <c r="P59" i="10"/>
  <c r="N59" i="10"/>
  <c r="L59" i="10"/>
  <c r="J59" i="10"/>
  <c r="H59" i="10"/>
  <c r="F59" i="10"/>
  <c r="D59" i="10"/>
  <c r="B59" i="10"/>
  <c r="X58" i="10"/>
  <c r="V58" i="10"/>
  <c r="T58" i="10"/>
  <c r="R58" i="10"/>
  <c r="P58" i="10"/>
  <c r="N58" i="10"/>
  <c r="L58" i="10"/>
  <c r="J58" i="10"/>
  <c r="H58" i="10"/>
  <c r="F58" i="10"/>
  <c r="D58" i="10"/>
  <c r="B58" i="10"/>
  <c r="X57" i="10"/>
  <c r="V57" i="10"/>
  <c r="T57" i="10"/>
  <c r="R57" i="10"/>
  <c r="P57" i="10"/>
  <c r="N57" i="10"/>
  <c r="L57" i="10"/>
  <c r="J57" i="10"/>
  <c r="H57" i="10"/>
  <c r="F57" i="10"/>
  <c r="D57" i="10"/>
  <c r="B57" i="10"/>
  <c r="X56" i="10"/>
  <c r="V56" i="10"/>
  <c r="T56" i="10"/>
  <c r="R56" i="10"/>
  <c r="P56" i="10"/>
  <c r="N56" i="10"/>
  <c r="L56" i="10"/>
  <c r="J56" i="10"/>
  <c r="H56" i="10"/>
  <c r="F56" i="10"/>
  <c r="D56" i="10"/>
  <c r="B56" i="10"/>
  <c r="X55" i="10"/>
  <c r="V55" i="10"/>
  <c r="T55" i="10"/>
  <c r="R55" i="10"/>
  <c r="P55" i="10"/>
  <c r="N55" i="10"/>
  <c r="L55" i="10"/>
  <c r="J55" i="10"/>
  <c r="H55" i="10"/>
  <c r="F55" i="10"/>
  <c r="D55" i="10"/>
  <c r="B55" i="10"/>
  <c r="X54" i="10"/>
  <c r="V54" i="10"/>
  <c r="T54" i="10"/>
  <c r="R54" i="10"/>
  <c r="P54" i="10"/>
  <c r="N54" i="10"/>
  <c r="L54" i="10"/>
  <c r="J54" i="10"/>
  <c r="H54" i="10"/>
  <c r="F54" i="10"/>
  <c r="D54" i="10"/>
  <c r="B54" i="10"/>
  <c r="X53" i="10"/>
  <c r="V53" i="10"/>
  <c r="T53" i="10"/>
  <c r="R53" i="10"/>
  <c r="P53" i="10"/>
  <c r="N53" i="10"/>
  <c r="L53" i="10"/>
  <c r="J53" i="10"/>
  <c r="H53" i="10"/>
  <c r="F53" i="10"/>
  <c r="D53" i="10"/>
  <c r="B53" i="10"/>
  <c r="X52" i="10"/>
  <c r="V52" i="10"/>
  <c r="T52" i="10"/>
  <c r="R52" i="10"/>
  <c r="P52" i="10"/>
  <c r="N52" i="10"/>
  <c r="L52" i="10"/>
  <c r="J52" i="10"/>
  <c r="H52" i="10"/>
  <c r="F52" i="10"/>
  <c r="D52" i="10"/>
  <c r="B52" i="10"/>
  <c r="X51" i="10"/>
  <c r="V51" i="10"/>
  <c r="T51" i="10"/>
  <c r="R51" i="10"/>
  <c r="P51" i="10"/>
  <c r="N51" i="10"/>
  <c r="L51" i="10"/>
  <c r="J51" i="10"/>
  <c r="H51" i="10"/>
  <c r="F51" i="10"/>
  <c r="D51" i="10"/>
  <c r="B51" i="10"/>
  <c r="X50" i="10"/>
  <c r="V50" i="10"/>
  <c r="T50" i="10"/>
  <c r="R50" i="10"/>
  <c r="P50" i="10"/>
  <c r="N50" i="10"/>
  <c r="L50" i="10"/>
  <c r="J50" i="10"/>
  <c r="H50" i="10"/>
  <c r="F50" i="10"/>
  <c r="D50" i="10"/>
  <c r="B50" i="10"/>
  <c r="X49" i="10"/>
  <c r="V49" i="10"/>
  <c r="T49" i="10"/>
  <c r="R49" i="10"/>
  <c r="P49" i="10"/>
  <c r="N49" i="10"/>
  <c r="L49" i="10"/>
  <c r="J49" i="10"/>
  <c r="H49" i="10"/>
  <c r="F49" i="10"/>
  <c r="D49" i="10"/>
  <c r="B49" i="10"/>
  <c r="X48" i="10"/>
  <c r="V48" i="10"/>
  <c r="T48" i="10"/>
  <c r="R48" i="10"/>
  <c r="P48" i="10"/>
  <c r="N48" i="10"/>
  <c r="L48" i="10"/>
  <c r="J48" i="10"/>
  <c r="H48" i="10"/>
  <c r="F48" i="10"/>
  <c r="D48" i="10"/>
  <c r="B48" i="10"/>
  <c r="X47" i="10"/>
  <c r="V47" i="10"/>
  <c r="T47" i="10"/>
  <c r="R47" i="10"/>
  <c r="P47" i="10"/>
  <c r="N47" i="10"/>
  <c r="L47" i="10"/>
  <c r="J47" i="10"/>
  <c r="H47" i="10"/>
  <c r="F47" i="10"/>
  <c r="D47" i="10"/>
  <c r="B47" i="10"/>
  <c r="X46" i="10"/>
  <c r="V46" i="10"/>
  <c r="T46" i="10"/>
  <c r="R46" i="10"/>
  <c r="P46" i="10"/>
  <c r="N46" i="10"/>
  <c r="L46" i="10"/>
  <c r="J46" i="10"/>
  <c r="H46" i="10"/>
  <c r="F46" i="10"/>
  <c r="D46" i="10"/>
  <c r="B46" i="10"/>
  <c r="X45" i="10"/>
  <c r="V45" i="10"/>
  <c r="T45" i="10"/>
  <c r="R45" i="10"/>
  <c r="P45" i="10"/>
  <c r="N45" i="10"/>
  <c r="L45" i="10"/>
  <c r="J45" i="10"/>
  <c r="H45" i="10"/>
  <c r="F45" i="10"/>
  <c r="D45" i="10"/>
  <c r="B45" i="10"/>
  <c r="X44" i="10"/>
  <c r="V44" i="10"/>
  <c r="T44" i="10"/>
  <c r="R44" i="10"/>
  <c r="P44" i="10"/>
  <c r="N44" i="10"/>
  <c r="L44" i="10"/>
  <c r="J44" i="10"/>
  <c r="H44" i="10"/>
  <c r="F44" i="10"/>
  <c r="D44" i="10"/>
  <c r="B44" i="10"/>
  <c r="X43" i="10"/>
  <c r="V43" i="10"/>
  <c r="T43" i="10"/>
  <c r="R43" i="10"/>
  <c r="P43" i="10"/>
  <c r="N43" i="10"/>
  <c r="L43" i="10"/>
  <c r="J43" i="10"/>
  <c r="H43" i="10"/>
  <c r="F43" i="10"/>
  <c r="D43" i="10"/>
  <c r="B43" i="10"/>
  <c r="X42" i="10"/>
  <c r="V42" i="10"/>
  <c r="T42" i="10"/>
  <c r="R42" i="10"/>
  <c r="P42" i="10"/>
  <c r="N42" i="10"/>
  <c r="L42" i="10"/>
  <c r="J42" i="10"/>
  <c r="H42" i="10"/>
  <c r="F42" i="10"/>
  <c r="D42" i="10"/>
  <c r="B42" i="10"/>
  <c r="X41" i="10"/>
  <c r="V41" i="10"/>
  <c r="T41" i="10"/>
  <c r="R41" i="10"/>
  <c r="P41" i="10"/>
  <c r="N41" i="10"/>
  <c r="L41" i="10"/>
  <c r="J41" i="10"/>
  <c r="H41" i="10"/>
  <c r="F41" i="10"/>
  <c r="D41" i="10"/>
  <c r="B41" i="10"/>
  <c r="X40" i="10"/>
  <c r="V40" i="10"/>
  <c r="T40" i="10"/>
  <c r="R40" i="10"/>
  <c r="P40" i="10"/>
  <c r="N40" i="10"/>
  <c r="L40" i="10"/>
  <c r="J40" i="10"/>
  <c r="H40" i="10"/>
  <c r="F40" i="10"/>
  <c r="D40" i="10"/>
  <c r="B40" i="10"/>
  <c r="X39" i="10"/>
  <c r="V39" i="10"/>
  <c r="T39" i="10"/>
  <c r="R39" i="10"/>
  <c r="P39" i="10"/>
  <c r="N39" i="10"/>
  <c r="L39" i="10"/>
  <c r="J39" i="10"/>
  <c r="H39" i="10"/>
  <c r="F39" i="10"/>
  <c r="D39" i="10"/>
  <c r="B39" i="10"/>
  <c r="X38" i="10"/>
  <c r="V38" i="10"/>
  <c r="T38" i="10"/>
  <c r="R38" i="10"/>
  <c r="P38" i="10"/>
  <c r="N38" i="10"/>
  <c r="L38" i="10"/>
  <c r="J38" i="10"/>
  <c r="H38" i="10"/>
  <c r="F38" i="10"/>
  <c r="D38" i="10"/>
  <c r="B38" i="10"/>
  <c r="X37" i="10"/>
  <c r="V37" i="10"/>
  <c r="T37" i="10"/>
  <c r="R37" i="10"/>
  <c r="P37" i="10"/>
  <c r="N37" i="10"/>
  <c r="L37" i="10"/>
  <c r="J37" i="10"/>
  <c r="H37" i="10"/>
  <c r="F37" i="10"/>
  <c r="D37" i="10"/>
  <c r="B37" i="10"/>
  <c r="X36" i="10"/>
  <c r="V36" i="10"/>
  <c r="T36" i="10"/>
  <c r="R36" i="10"/>
  <c r="P36" i="10"/>
  <c r="N36" i="10"/>
  <c r="L36" i="10"/>
  <c r="J36" i="10"/>
  <c r="H36" i="10"/>
  <c r="F36" i="10"/>
  <c r="D36" i="10"/>
  <c r="B36" i="10"/>
  <c r="X35" i="10"/>
  <c r="V35" i="10"/>
  <c r="T35" i="10"/>
  <c r="R35" i="10"/>
  <c r="P35" i="10"/>
  <c r="N35" i="10"/>
  <c r="L35" i="10"/>
  <c r="J35" i="10"/>
  <c r="H35" i="10"/>
  <c r="F35" i="10"/>
  <c r="D35" i="10"/>
  <c r="B35" i="10"/>
  <c r="X34" i="10"/>
  <c r="V34" i="10"/>
  <c r="T34" i="10"/>
  <c r="R34" i="10"/>
  <c r="P34" i="10"/>
  <c r="N34" i="10"/>
  <c r="L34" i="10"/>
  <c r="J34" i="10"/>
  <c r="H34" i="10"/>
  <c r="F34" i="10"/>
  <c r="D34" i="10"/>
  <c r="B34" i="10"/>
  <c r="X33" i="10"/>
  <c r="V33" i="10"/>
  <c r="T33" i="10"/>
  <c r="R33" i="10"/>
  <c r="P33" i="10"/>
  <c r="N33" i="10"/>
  <c r="L33" i="10"/>
  <c r="J33" i="10"/>
  <c r="H33" i="10"/>
  <c r="F33" i="10"/>
  <c r="D33" i="10"/>
  <c r="B33" i="10"/>
  <c r="X32" i="10"/>
  <c r="V32" i="10"/>
  <c r="T32" i="10"/>
  <c r="R32" i="10"/>
  <c r="P32" i="10"/>
  <c r="N32" i="10"/>
  <c r="L32" i="10"/>
  <c r="J32" i="10"/>
  <c r="H32" i="10"/>
  <c r="F32" i="10"/>
  <c r="D32" i="10"/>
  <c r="B32" i="10"/>
  <c r="X31" i="10"/>
  <c r="V31" i="10"/>
  <c r="T31" i="10"/>
  <c r="R31" i="10"/>
  <c r="P31" i="10"/>
  <c r="N31" i="10"/>
  <c r="L31" i="10"/>
  <c r="J31" i="10"/>
  <c r="H31" i="10"/>
  <c r="F31" i="10"/>
  <c r="D31" i="10"/>
  <c r="B31" i="10"/>
  <c r="X30" i="10"/>
  <c r="V30" i="10"/>
  <c r="T30" i="10"/>
  <c r="R30" i="10"/>
  <c r="P30" i="10"/>
  <c r="N30" i="10"/>
  <c r="L30" i="10"/>
  <c r="J30" i="10"/>
  <c r="H30" i="10"/>
  <c r="F30" i="10"/>
  <c r="D30" i="10"/>
  <c r="B30" i="10"/>
  <c r="X29" i="10"/>
  <c r="V29" i="10"/>
  <c r="T29" i="10"/>
  <c r="R29" i="10"/>
  <c r="P29" i="10"/>
  <c r="N29" i="10"/>
  <c r="L29" i="10"/>
  <c r="J29" i="10"/>
  <c r="H29" i="10"/>
  <c r="F29" i="10"/>
  <c r="D29" i="10"/>
  <c r="B29" i="10"/>
  <c r="X28" i="10"/>
  <c r="V28" i="10"/>
  <c r="T28" i="10"/>
  <c r="R28" i="10"/>
  <c r="P28" i="10"/>
  <c r="N28" i="10"/>
  <c r="L28" i="10"/>
  <c r="J28" i="10"/>
  <c r="H28" i="10"/>
  <c r="F28" i="10"/>
  <c r="D28" i="10"/>
  <c r="B28" i="10"/>
  <c r="X27" i="10"/>
  <c r="V27" i="10"/>
  <c r="T27" i="10"/>
  <c r="R27" i="10"/>
  <c r="P27" i="10"/>
  <c r="N27" i="10"/>
  <c r="L27" i="10"/>
  <c r="J27" i="10"/>
  <c r="H27" i="10"/>
  <c r="F27" i="10"/>
  <c r="D27" i="10"/>
  <c r="B27" i="10"/>
  <c r="X26" i="10"/>
  <c r="V26" i="10"/>
  <c r="T26" i="10"/>
  <c r="R26" i="10"/>
  <c r="P26" i="10"/>
  <c r="N26" i="10"/>
  <c r="L26" i="10"/>
  <c r="J26" i="10"/>
  <c r="H26" i="10"/>
  <c r="F26" i="10"/>
  <c r="D26" i="10"/>
  <c r="B26" i="10"/>
  <c r="X25" i="10"/>
  <c r="V25" i="10"/>
  <c r="T25" i="10"/>
  <c r="R25" i="10"/>
  <c r="P25" i="10"/>
  <c r="N25" i="10"/>
  <c r="L25" i="10"/>
  <c r="J25" i="10"/>
  <c r="H25" i="10"/>
  <c r="F25" i="10"/>
  <c r="D25" i="10"/>
  <c r="B25" i="10"/>
  <c r="E7" i="10"/>
  <c r="C7" i="10"/>
  <c r="B19" i="9"/>
  <c r="B18" i="9"/>
  <c r="B17" i="9"/>
  <c r="B16" i="9"/>
  <c r="B13" i="9"/>
  <c r="B12" i="9"/>
  <c r="B11" i="9"/>
  <c r="B10" i="9"/>
  <c r="B9" i="9"/>
  <c r="B8" i="9"/>
  <c r="B7" i="9"/>
  <c r="B6" i="9"/>
  <c r="B5" i="9"/>
  <c r="L18" i="8"/>
  <c r="F19" i="9" s="1"/>
  <c r="K18" i="8"/>
  <c r="A18" i="8"/>
  <c r="B18" i="8" s="1"/>
  <c r="L17" i="8"/>
  <c r="F18" i="9" s="1"/>
  <c r="K17" i="8"/>
  <c r="A17" i="8"/>
  <c r="B17" i="8" s="1"/>
  <c r="L16" i="8"/>
  <c r="F17" i="9" s="1"/>
  <c r="K16" i="8"/>
  <c r="A16" i="8"/>
  <c r="B16" i="8" s="1"/>
  <c r="L15" i="8"/>
  <c r="F16" i="9" s="1"/>
  <c r="K15" i="8"/>
  <c r="A15" i="8"/>
  <c r="B15" i="8" s="1"/>
  <c r="L14" i="8"/>
  <c r="K14" i="8"/>
  <c r="A14" i="8"/>
  <c r="B14" i="8" s="1"/>
  <c r="L13" i="8"/>
  <c r="K13" i="8"/>
  <c r="A13" i="8"/>
  <c r="B13" i="8" s="1"/>
  <c r="L12" i="8"/>
  <c r="F13" i="9" s="1"/>
  <c r="K12" i="8"/>
  <c r="A12" i="8"/>
  <c r="B12" i="8" s="1"/>
  <c r="L11" i="8"/>
  <c r="F12" i="9" s="1"/>
  <c r="K11" i="8"/>
  <c r="A11" i="8"/>
  <c r="B11" i="8" s="1"/>
  <c r="L10" i="8"/>
  <c r="F11" i="9" s="1"/>
  <c r="K10" i="8"/>
  <c r="A10" i="8"/>
  <c r="B10" i="8" s="1"/>
  <c r="L9" i="8"/>
  <c r="F10" i="9" s="1"/>
  <c r="K9" i="8"/>
  <c r="A9" i="8"/>
  <c r="B9" i="8" s="1"/>
  <c r="L8" i="8"/>
  <c r="F9" i="9" s="1"/>
  <c r="K8" i="8"/>
  <c r="A8" i="8"/>
  <c r="B8" i="8" s="1"/>
  <c r="L7" i="8"/>
  <c r="F8" i="9" s="1"/>
  <c r="K7" i="8"/>
  <c r="A7" i="8"/>
  <c r="B7" i="8" s="1"/>
  <c r="L6" i="8"/>
  <c r="F7" i="9" s="1"/>
  <c r="K6" i="8"/>
  <c r="A6" i="8"/>
  <c r="B6" i="8" s="1"/>
  <c r="L5" i="8"/>
  <c r="F6" i="9" s="1"/>
  <c r="K5" i="8"/>
  <c r="A5" i="8"/>
  <c r="B5" i="8" s="1"/>
  <c r="L4" i="8"/>
  <c r="F5" i="9" s="1"/>
  <c r="K4" i="8"/>
  <c r="A4" i="8"/>
  <c r="B4" i="8" s="1"/>
  <c r="I53" i="7"/>
  <c r="I54" i="7" s="1"/>
  <c r="C44" i="7"/>
  <c r="C43" i="7"/>
  <c r="C42" i="7"/>
  <c r="C41" i="7"/>
  <c r="C40" i="7"/>
  <c r="C39" i="7"/>
  <c r="C38" i="7"/>
  <c r="C37" i="7"/>
  <c r="C36" i="7"/>
  <c r="C35" i="7"/>
  <c r="C34" i="7"/>
  <c r="C33" i="7"/>
  <c r="I32" i="7"/>
  <c r="H32" i="7" s="1"/>
  <c r="C32" i="7"/>
  <c r="FE22" i="7"/>
  <c r="FE23" i="7" s="1"/>
  <c r="FE24" i="7" s="1"/>
  <c r="EM22" i="7"/>
  <c r="ER28" i="7" s="1"/>
  <c r="DU22" i="7"/>
  <c r="DU23" i="7" s="1"/>
  <c r="DU24" i="7" s="1"/>
  <c r="DC22" i="7"/>
  <c r="DH28" i="7" s="1"/>
  <c r="CK22" i="7"/>
  <c r="CK23" i="7" s="1"/>
  <c r="CK24" i="7" s="1"/>
  <c r="BS22" i="7"/>
  <c r="BX28" i="7" s="1"/>
  <c r="BA22" i="7"/>
  <c r="BA23" i="7" s="1"/>
  <c r="BA24" i="7" s="1"/>
  <c r="AI22" i="7"/>
  <c r="AI23" i="7" s="1"/>
  <c r="AI24" i="7" s="1"/>
  <c r="Q23" i="7"/>
  <c r="Q24" i="7" s="1"/>
  <c r="FM17" i="7"/>
  <c r="FN17" i="7" s="1"/>
  <c r="FK17" i="7"/>
  <c r="FJ17" i="7"/>
  <c r="FI17" i="7"/>
  <c r="FH17" i="7"/>
  <c r="FF17" i="7"/>
  <c r="EU17" i="7"/>
  <c r="EV17" i="7" s="1"/>
  <c r="ES17" i="7"/>
  <c r="ER17" i="7"/>
  <c r="EQ17" i="7"/>
  <c r="EP17" i="7"/>
  <c r="EO17" i="7"/>
  <c r="EN17" i="7"/>
  <c r="EC17" i="7"/>
  <c r="ED17" i="7" s="1"/>
  <c r="EA17" i="7"/>
  <c r="DZ17" i="7"/>
  <c r="DY17" i="7"/>
  <c r="DX17" i="7"/>
  <c r="DW17" i="7"/>
  <c r="DV17" i="7"/>
  <c r="DK17" i="7"/>
  <c r="DL17" i="7" s="1"/>
  <c r="DI17" i="7"/>
  <c r="DH17" i="7"/>
  <c r="DG17" i="7"/>
  <c r="DF17" i="7"/>
  <c r="DE17" i="7"/>
  <c r="DD17" i="7"/>
  <c r="CS17" i="7"/>
  <c r="CT17" i="7" s="1"/>
  <c r="CQ17" i="7"/>
  <c r="CP17" i="7"/>
  <c r="CO17" i="7"/>
  <c r="CN17" i="7"/>
  <c r="CM17" i="7"/>
  <c r="CL17" i="7"/>
  <c r="CA17" i="7"/>
  <c r="CB17" i="7" s="1"/>
  <c r="BY17" i="7"/>
  <c r="BX17" i="7"/>
  <c r="BW17" i="7"/>
  <c r="BV17" i="7"/>
  <c r="BU17" i="7"/>
  <c r="BT17" i="7"/>
  <c r="BI17" i="7"/>
  <c r="BJ17" i="7" s="1"/>
  <c r="BG17" i="7"/>
  <c r="BF17" i="7"/>
  <c r="BE17" i="7"/>
  <c r="BD17" i="7"/>
  <c r="BC17" i="7"/>
  <c r="BB17" i="7"/>
  <c r="AQ17" i="7"/>
  <c r="AR17" i="7" s="1"/>
  <c r="AO17" i="7"/>
  <c r="AN17" i="7"/>
  <c r="AM17" i="7"/>
  <c r="AL17" i="7"/>
  <c r="AK17" i="7"/>
  <c r="AJ17" i="7"/>
  <c r="Y17" i="7"/>
  <c r="Z17" i="7" s="1"/>
  <c r="W17" i="7"/>
  <c r="V17" i="7"/>
  <c r="U17" i="7"/>
  <c r="T17" i="7"/>
  <c r="S17" i="7"/>
  <c r="R17" i="7"/>
  <c r="FM16" i="7"/>
  <c r="FN16" i="7" s="1"/>
  <c r="FK16" i="7"/>
  <c r="FJ16" i="7"/>
  <c r="FI16" i="7"/>
  <c r="FH16" i="7"/>
  <c r="FG16" i="7"/>
  <c r="FF16" i="7"/>
  <c r="EU16" i="7"/>
  <c r="EV16" i="7" s="1"/>
  <c r="ES16" i="7"/>
  <c r="ER16" i="7"/>
  <c r="EQ16" i="7"/>
  <c r="EP16" i="7"/>
  <c r="EO16" i="7"/>
  <c r="EN16" i="7"/>
  <c r="EC16" i="7"/>
  <c r="ED16" i="7" s="1"/>
  <c r="EA16" i="7"/>
  <c r="DZ16" i="7"/>
  <c r="DY16" i="7"/>
  <c r="DX16" i="7"/>
  <c r="DW16" i="7"/>
  <c r="DV16" i="7"/>
  <c r="DK16" i="7"/>
  <c r="DL16" i="7" s="1"/>
  <c r="DI16" i="7"/>
  <c r="DH16" i="7"/>
  <c r="DG16" i="7"/>
  <c r="DF16" i="7"/>
  <c r="DE16" i="7"/>
  <c r="DD16" i="7"/>
  <c r="CS16" i="7"/>
  <c r="CT16" i="7" s="1"/>
  <c r="CQ16" i="7"/>
  <c r="CP16" i="7"/>
  <c r="CO16" i="7"/>
  <c r="CN16" i="7"/>
  <c r="CM16" i="7"/>
  <c r="CL16" i="7"/>
  <c r="CA16" i="7"/>
  <c r="CB16" i="7" s="1"/>
  <c r="BY16" i="7"/>
  <c r="BX16" i="7"/>
  <c r="BW16" i="7"/>
  <c r="BV16" i="7"/>
  <c r="BU16" i="7"/>
  <c r="BT16" i="7"/>
  <c r="BI16" i="7"/>
  <c r="BJ16" i="7" s="1"/>
  <c r="BG16" i="7"/>
  <c r="BF16" i="7"/>
  <c r="BE16" i="7"/>
  <c r="BD16" i="7"/>
  <c r="BC16" i="7"/>
  <c r="BB16" i="7"/>
  <c r="AQ16" i="7"/>
  <c r="AR16" i="7" s="1"/>
  <c r="AO16" i="7"/>
  <c r="AN16" i="7"/>
  <c r="AM16" i="7"/>
  <c r="AL16" i="7"/>
  <c r="AK16" i="7"/>
  <c r="AJ16" i="7"/>
  <c r="Y16" i="7"/>
  <c r="Z16" i="7" s="1"/>
  <c r="W16" i="7"/>
  <c r="V16" i="7"/>
  <c r="U16" i="7"/>
  <c r="T16" i="7"/>
  <c r="S16" i="7"/>
  <c r="R16" i="7"/>
  <c r="FM15" i="7"/>
  <c r="FN15" i="7" s="1"/>
  <c r="FK15" i="7"/>
  <c r="FJ15" i="7"/>
  <c r="FI15" i="7"/>
  <c r="FH15" i="7"/>
  <c r="FG15" i="7"/>
  <c r="FF15" i="7"/>
  <c r="EU15" i="7"/>
  <c r="EV15" i="7" s="1"/>
  <c r="ES15" i="7"/>
  <c r="ER15" i="7"/>
  <c r="EQ15" i="7"/>
  <c r="EP15" i="7"/>
  <c r="EO15" i="7"/>
  <c r="EN15" i="7"/>
  <c r="EC15" i="7"/>
  <c r="ED15" i="7" s="1"/>
  <c r="EA15" i="7"/>
  <c r="DZ15" i="7"/>
  <c r="DY15" i="7"/>
  <c r="DX15" i="7"/>
  <c r="DW15" i="7"/>
  <c r="DV15" i="7"/>
  <c r="DK15" i="7"/>
  <c r="DL15" i="7" s="1"/>
  <c r="DI15" i="7"/>
  <c r="DH15" i="7"/>
  <c r="DG15" i="7"/>
  <c r="DF15" i="7"/>
  <c r="DE15" i="7"/>
  <c r="DD15" i="7"/>
  <c r="CS15" i="7"/>
  <c r="CT15" i="7" s="1"/>
  <c r="CQ15" i="7"/>
  <c r="CP15" i="7"/>
  <c r="CO15" i="7"/>
  <c r="CN15" i="7"/>
  <c r="CM15" i="7"/>
  <c r="CL15" i="7"/>
  <c r="CA15" i="7"/>
  <c r="CB15" i="7" s="1"/>
  <c r="BY15" i="7"/>
  <c r="BX15" i="7"/>
  <c r="BW15" i="7"/>
  <c r="BV15" i="7"/>
  <c r="BU15" i="7"/>
  <c r="BT15" i="7"/>
  <c r="BI15" i="7"/>
  <c r="BJ15" i="7" s="1"/>
  <c r="BG15" i="7"/>
  <c r="BF15" i="7"/>
  <c r="BE15" i="7"/>
  <c r="BD15" i="7"/>
  <c r="BC15" i="7"/>
  <c r="BB15" i="7"/>
  <c r="AQ15" i="7"/>
  <c r="AR15" i="7" s="1"/>
  <c r="AO15" i="7"/>
  <c r="AN15" i="7"/>
  <c r="AM15" i="7"/>
  <c r="AL15" i="7"/>
  <c r="AK15" i="7"/>
  <c r="AJ15" i="7"/>
  <c r="Y15" i="7"/>
  <c r="Z15" i="7" s="1"/>
  <c r="W15" i="7"/>
  <c r="V15" i="7"/>
  <c r="U15" i="7"/>
  <c r="T15" i="7"/>
  <c r="S15" i="7"/>
  <c r="R15" i="7"/>
  <c r="FM14" i="7"/>
  <c r="FN14" i="7" s="1"/>
  <c r="FK14" i="7"/>
  <c r="FJ14" i="7"/>
  <c r="FI14" i="7"/>
  <c r="FH14" i="7"/>
  <c r="FG14" i="7"/>
  <c r="FF14" i="7"/>
  <c r="EU14" i="7"/>
  <c r="EV14" i="7" s="1"/>
  <c r="ES14" i="7"/>
  <c r="ER14" i="7"/>
  <c r="EQ14" i="7"/>
  <c r="EP14" i="7"/>
  <c r="EO14" i="7"/>
  <c r="EN14" i="7"/>
  <c r="EC14" i="7"/>
  <c r="ED14" i="7" s="1"/>
  <c r="EA14" i="7"/>
  <c r="DZ14" i="7"/>
  <c r="DY14" i="7"/>
  <c r="DX14" i="7"/>
  <c r="DW14" i="7"/>
  <c r="DV14" i="7"/>
  <c r="DK14" i="7"/>
  <c r="DL14" i="7" s="1"/>
  <c r="DI14" i="7"/>
  <c r="DH14" i="7"/>
  <c r="DG14" i="7"/>
  <c r="DF14" i="7"/>
  <c r="DE14" i="7"/>
  <c r="DD14" i="7"/>
  <c r="CS14" i="7"/>
  <c r="CT14" i="7" s="1"/>
  <c r="CQ14" i="7"/>
  <c r="CP14" i="7"/>
  <c r="CO14" i="7"/>
  <c r="CN14" i="7"/>
  <c r="CM14" i="7"/>
  <c r="CL14" i="7"/>
  <c r="CA14" i="7"/>
  <c r="CB14" i="7" s="1"/>
  <c r="BY14" i="7"/>
  <c r="BX14" i="7"/>
  <c r="BW14" i="7"/>
  <c r="BV14" i="7"/>
  <c r="BU14" i="7"/>
  <c r="BT14" i="7"/>
  <c r="BI14" i="7"/>
  <c r="BJ14" i="7" s="1"/>
  <c r="BG14" i="7"/>
  <c r="BF14" i="7"/>
  <c r="BE14" i="7"/>
  <c r="BD14" i="7"/>
  <c r="BC14" i="7"/>
  <c r="BB14" i="7"/>
  <c r="AQ14" i="7"/>
  <c r="AR14" i="7" s="1"/>
  <c r="AO14" i="7"/>
  <c r="AN14" i="7"/>
  <c r="AM14" i="7"/>
  <c r="AL14" i="7"/>
  <c r="AK14" i="7"/>
  <c r="AJ14" i="7"/>
  <c r="Y14" i="7"/>
  <c r="Z14" i="7" s="1"/>
  <c r="W14" i="7"/>
  <c r="V14" i="7"/>
  <c r="U14" i="7"/>
  <c r="T14" i="7"/>
  <c r="S14" i="7"/>
  <c r="R14" i="7"/>
  <c r="FM13" i="7"/>
  <c r="FN13" i="7" s="1"/>
  <c r="FK13" i="7"/>
  <c r="FJ13" i="7"/>
  <c r="FI13" i="7"/>
  <c r="FH13" i="7"/>
  <c r="FG13" i="7"/>
  <c r="FF13" i="7"/>
  <c r="EU13" i="7"/>
  <c r="EV13" i="7" s="1"/>
  <c r="ES13" i="7"/>
  <c r="ER13" i="7"/>
  <c r="EQ13" i="7"/>
  <c r="EP13" i="7"/>
  <c r="EO13" i="7"/>
  <c r="EN13" i="7"/>
  <c r="EC13" i="7"/>
  <c r="ED13" i="7" s="1"/>
  <c r="EA13" i="7"/>
  <c r="DZ13" i="7"/>
  <c r="DY13" i="7"/>
  <c r="DX13" i="7"/>
  <c r="DW13" i="7"/>
  <c r="DV13" i="7"/>
  <c r="DK13" i="7"/>
  <c r="DL13" i="7" s="1"/>
  <c r="DI13" i="7"/>
  <c r="DH13" i="7"/>
  <c r="DG13" i="7"/>
  <c r="DF13" i="7"/>
  <c r="DE13" i="7"/>
  <c r="DD13" i="7"/>
  <c r="CS13" i="7"/>
  <c r="CT13" i="7" s="1"/>
  <c r="CQ13" i="7"/>
  <c r="CP13" i="7"/>
  <c r="CO13" i="7"/>
  <c r="CN13" i="7"/>
  <c r="CM13" i="7"/>
  <c r="CL13" i="7"/>
  <c r="CA13" i="7"/>
  <c r="CB13" i="7" s="1"/>
  <c r="BY13" i="7"/>
  <c r="BX13" i="7"/>
  <c r="BW13" i="7"/>
  <c r="BV13" i="7"/>
  <c r="BU13" i="7"/>
  <c r="BT13" i="7"/>
  <c r="BI13" i="7"/>
  <c r="BJ13" i="7" s="1"/>
  <c r="BG13" i="7"/>
  <c r="BF13" i="7"/>
  <c r="BE13" i="7"/>
  <c r="BD13" i="7"/>
  <c r="BC13" i="7"/>
  <c r="BB13" i="7"/>
  <c r="AQ13" i="7"/>
  <c r="AR13" i="7" s="1"/>
  <c r="AO13" i="7"/>
  <c r="AN13" i="7"/>
  <c r="AM13" i="7"/>
  <c r="AL13" i="7"/>
  <c r="AK13" i="7"/>
  <c r="AJ13" i="7"/>
  <c r="Y13" i="7"/>
  <c r="Z13" i="7" s="1"/>
  <c r="W13" i="7"/>
  <c r="V13" i="7"/>
  <c r="U13" i="7"/>
  <c r="T13" i="7"/>
  <c r="S13" i="7"/>
  <c r="R13" i="7"/>
  <c r="FB8" i="7"/>
  <c r="EJ8" i="7"/>
  <c r="DR8" i="7"/>
  <c r="CZ8" i="7"/>
  <c r="CH8" i="7"/>
  <c r="BP8" i="7"/>
  <c r="AX8" i="7"/>
  <c r="AF8" i="7"/>
  <c r="N8" i="7"/>
  <c r="E8" i="7"/>
  <c r="FA2" i="7"/>
  <c r="EY27" i="7" s="1"/>
  <c r="EI2" i="7"/>
  <c r="EG27" i="7" s="1"/>
  <c r="DQ2" i="7"/>
  <c r="DO27" i="7" s="1"/>
  <c r="CY2" i="7"/>
  <c r="CW27" i="7" s="1"/>
  <c r="CG2" i="7"/>
  <c r="CE27" i="7" s="1"/>
  <c r="BO2" i="7"/>
  <c r="BM27" i="7" s="1"/>
  <c r="AW2" i="7"/>
  <c r="AU27" i="7" s="1"/>
  <c r="AE2" i="7"/>
  <c r="AC27" i="7" s="1"/>
  <c r="M2" i="7"/>
  <c r="K27" i="7" s="1"/>
  <c r="N20" i="6"/>
  <c r="I20" i="6"/>
  <c r="E20" i="6"/>
  <c r="A20" i="6"/>
  <c r="B20" i="6" s="1"/>
  <c r="N19" i="6"/>
  <c r="I19" i="6"/>
  <c r="E19" i="6"/>
  <c r="A19" i="6"/>
  <c r="B19" i="6" s="1"/>
  <c r="N18" i="6"/>
  <c r="I18" i="6"/>
  <c r="E18" i="6"/>
  <c r="A18" i="6"/>
  <c r="B18" i="6" s="1"/>
  <c r="N17" i="6"/>
  <c r="I17" i="6"/>
  <c r="E17" i="6"/>
  <c r="A17" i="6"/>
  <c r="B17" i="6" s="1"/>
  <c r="N16" i="6"/>
  <c r="I16" i="6"/>
  <c r="E16" i="6"/>
  <c r="A16" i="6"/>
  <c r="B16" i="6" s="1"/>
  <c r="N15" i="6"/>
  <c r="I15" i="6"/>
  <c r="E15" i="6"/>
  <c r="A15" i="6"/>
  <c r="B15" i="6" s="1"/>
  <c r="N14" i="6"/>
  <c r="I14" i="6"/>
  <c r="E14" i="6"/>
  <c r="A14" i="6"/>
  <c r="B14" i="6" s="1"/>
  <c r="N13" i="6"/>
  <c r="I13" i="6"/>
  <c r="E13" i="6"/>
  <c r="A13" i="6"/>
  <c r="B13" i="6" s="1"/>
  <c r="N12" i="6"/>
  <c r="I12" i="6"/>
  <c r="E12" i="6"/>
  <c r="A12" i="6"/>
  <c r="B12" i="6" s="1"/>
  <c r="N11" i="6"/>
  <c r="I11" i="6"/>
  <c r="E11" i="6"/>
  <c r="A11" i="6"/>
  <c r="B11" i="6" s="1"/>
  <c r="N10" i="6"/>
  <c r="I10" i="6"/>
  <c r="E10" i="6"/>
  <c r="A10" i="6"/>
  <c r="B10" i="6" s="1"/>
  <c r="N9" i="6"/>
  <c r="I9" i="6"/>
  <c r="E9" i="6"/>
  <c r="A9" i="6"/>
  <c r="B9" i="6" s="1"/>
  <c r="N8" i="6"/>
  <c r="I8" i="6"/>
  <c r="E8" i="6"/>
  <c r="A8" i="6"/>
  <c r="B8" i="6" s="1"/>
  <c r="N7" i="6"/>
  <c r="I7" i="6"/>
  <c r="A7" i="6"/>
  <c r="B7" i="6" s="1"/>
  <c r="F7" i="6" s="1"/>
  <c r="N6" i="6"/>
  <c r="A6" i="6"/>
  <c r="B6" i="6" s="1"/>
  <c r="S294" i="5"/>
  <c r="S291" i="5"/>
  <c r="S288" i="5"/>
  <c r="S285" i="5"/>
  <c r="S282" i="5"/>
  <c r="S279" i="5"/>
  <c r="T277" i="5"/>
  <c r="S276" i="5"/>
  <c r="F276" i="5"/>
  <c r="S272" i="5"/>
  <c r="S269" i="5"/>
  <c r="S266" i="5"/>
  <c r="S263" i="5"/>
  <c r="S260" i="5"/>
  <c r="S257" i="5"/>
  <c r="T255" i="5"/>
  <c r="S254" i="5"/>
  <c r="F254" i="5"/>
  <c r="S250" i="5"/>
  <c r="S247" i="5"/>
  <c r="S244" i="5"/>
  <c r="S241" i="5"/>
  <c r="S238" i="5"/>
  <c r="S235" i="5"/>
  <c r="T233" i="5"/>
  <c r="S232" i="5"/>
  <c r="F232" i="5"/>
  <c r="S228" i="5"/>
  <c r="S225" i="5"/>
  <c r="S222" i="5"/>
  <c r="S219" i="5"/>
  <c r="S216" i="5"/>
  <c r="S213" i="5"/>
  <c r="T211" i="5"/>
  <c r="S210" i="5"/>
  <c r="F210" i="5"/>
  <c r="S201" i="5"/>
  <c r="S198" i="5"/>
  <c r="S195" i="5"/>
  <c r="T187" i="5"/>
  <c r="S186" i="5"/>
  <c r="F186" i="5"/>
  <c r="S179" i="5"/>
  <c r="S176" i="5"/>
  <c r="S173" i="5"/>
  <c r="S167" i="5"/>
  <c r="T165" i="5"/>
  <c r="S164" i="5"/>
  <c r="F164" i="5"/>
  <c r="S157" i="5"/>
  <c r="S154" i="5"/>
  <c r="S151" i="5"/>
  <c r="S148" i="5"/>
  <c r="S145" i="5"/>
  <c r="T143" i="5"/>
  <c r="S142" i="5"/>
  <c r="F142" i="5"/>
  <c r="S135" i="5"/>
  <c r="S132" i="5"/>
  <c r="T121" i="5"/>
  <c r="S120" i="5"/>
  <c r="F120" i="5"/>
  <c r="S113" i="5"/>
  <c r="S110" i="5"/>
  <c r="S107" i="5"/>
  <c r="S101" i="5"/>
  <c r="T99" i="5"/>
  <c r="S98" i="5"/>
  <c r="F98" i="5"/>
  <c r="S91" i="5"/>
  <c r="S88" i="5"/>
  <c r="S85" i="5"/>
  <c r="S79" i="5"/>
  <c r="T77" i="5"/>
  <c r="S76" i="5"/>
  <c r="F76" i="5"/>
  <c r="S69" i="5"/>
  <c r="S63" i="5"/>
  <c r="S57" i="5"/>
  <c r="T55" i="5"/>
  <c r="S54" i="5"/>
  <c r="F54" i="5"/>
  <c r="S47" i="5"/>
  <c r="S44" i="5"/>
  <c r="K41" i="5"/>
  <c r="S41" i="5" s="1"/>
  <c r="K38" i="5"/>
  <c r="S38" i="5" s="1"/>
  <c r="K35" i="5"/>
  <c r="S35" i="5" s="1"/>
  <c r="S50" i="5" s="1"/>
  <c r="T33" i="5"/>
  <c r="S32" i="5"/>
  <c r="F32" i="5"/>
  <c r="X28" i="5"/>
  <c r="AD28" i="5" s="1"/>
  <c r="X27" i="5"/>
  <c r="X26" i="5"/>
  <c r="AD26" i="5" s="1"/>
  <c r="X25" i="5"/>
  <c r="S25" i="5"/>
  <c r="X24" i="5"/>
  <c r="AD24" i="5" s="1"/>
  <c r="X23" i="5"/>
  <c r="AD23" i="5" s="1"/>
  <c r="X22" i="5"/>
  <c r="AD22" i="5" s="1"/>
  <c r="S22" i="5"/>
  <c r="X21" i="5"/>
  <c r="AD21" i="5" s="1"/>
  <c r="X20" i="5"/>
  <c r="X19" i="5"/>
  <c r="AD19" i="5" s="1"/>
  <c r="S19" i="5"/>
  <c r="X18" i="5"/>
  <c r="AD18" i="5" s="1"/>
  <c r="X17" i="5"/>
  <c r="AD17" i="5" s="1"/>
  <c r="X16" i="5"/>
  <c r="S16" i="5"/>
  <c r="X15" i="5"/>
  <c r="X14" i="5"/>
  <c r="AD14" i="5" s="1"/>
  <c r="AH13" i="5"/>
  <c r="AH14" i="5" s="1"/>
  <c r="AH15" i="5" s="1"/>
  <c r="X13" i="5"/>
  <c r="S13" i="5"/>
  <c r="X12" i="5"/>
  <c r="S10" i="5"/>
  <c r="F10" i="5"/>
  <c r="N6" i="5"/>
  <c r="F6" i="5"/>
  <c r="S336" i="4"/>
  <c r="S333" i="4"/>
  <c r="S330" i="4"/>
  <c r="S327" i="4"/>
  <c r="S324" i="4"/>
  <c r="S321" i="4"/>
  <c r="T319" i="4"/>
  <c r="S318" i="4"/>
  <c r="F318" i="4"/>
  <c r="S314" i="4"/>
  <c r="S311" i="4"/>
  <c r="S308" i="4"/>
  <c r="S305" i="4"/>
  <c r="S302" i="4"/>
  <c r="S299" i="4"/>
  <c r="T297" i="4"/>
  <c r="S296" i="4"/>
  <c r="F296" i="4"/>
  <c r="S292" i="4"/>
  <c r="S289" i="4"/>
  <c r="S286" i="4"/>
  <c r="S283" i="4"/>
  <c r="S280" i="4"/>
  <c r="S277" i="4"/>
  <c r="T275" i="4"/>
  <c r="S274" i="4"/>
  <c r="F274" i="4"/>
  <c r="S270" i="4"/>
  <c r="S267" i="4"/>
  <c r="S264" i="4"/>
  <c r="S261" i="4"/>
  <c r="S258" i="4"/>
  <c r="S255" i="4"/>
  <c r="T253" i="4"/>
  <c r="S252" i="4"/>
  <c r="F252" i="4"/>
  <c r="K247" i="4"/>
  <c r="K246" i="4"/>
  <c r="M245" i="4"/>
  <c r="K245" i="4"/>
  <c r="K244" i="4"/>
  <c r="K243" i="4"/>
  <c r="M242" i="4"/>
  <c r="K242" i="4"/>
  <c r="K241" i="4"/>
  <c r="K240" i="4"/>
  <c r="M239" i="4"/>
  <c r="K239" i="4"/>
  <c r="T231" i="4"/>
  <c r="S230" i="4"/>
  <c r="F230" i="4"/>
  <c r="K225" i="4"/>
  <c r="K224" i="4"/>
  <c r="M223" i="4"/>
  <c r="K223" i="4"/>
  <c r="K222" i="4"/>
  <c r="K221" i="4"/>
  <c r="M220" i="4"/>
  <c r="K220" i="4"/>
  <c r="T209" i="4"/>
  <c r="S208" i="4"/>
  <c r="F208" i="4"/>
  <c r="T187" i="4"/>
  <c r="S186" i="4"/>
  <c r="F186" i="4"/>
  <c r="T165" i="4"/>
  <c r="S164" i="4"/>
  <c r="F164" i="4"/>
  <c r="T143" i="4"/>
  <c r="S142" i="4"/>
  <c r="F142" i="4"/>
  <c r="T121" i="4"/>
  <c r="S120" i="4"/>
  <c r="F120" i="4"/>
  <c r="T99" i="4"/>
  <c r="S98" i="4"/>
  <c r="F98" i="4"/>
  <c r="T77" i="4"/>
  <c r="S76" i="4"/>
  <c r="F76" i="4"/>
  <c r="T55" i="4"/>
  <c r="S54" i="4"/>
  <c r="F54" i="4"/>
  <c r="M225" i="4"/>
  <c r="M247" i="4" s="1"/>
  <c r="M224" i="4"/>
  <c r="M246" i="4" s="1"/>
  <c r="M222" i="4"/>
  <c r="M244" i="4" s="1"/>
  <c r="M241" i="4"/>
  <c r="M240" i="4"/>
  <c r="T33" i="4"/>
  <c r="S32" i="4"/>
  <c r="F32" i="4"/>
  <c r="X26" i="4"/>
  <c r="AD26" i="4" s="1"/>
  <c r="X25" i="4"/>
  <c r="S25" i="4"/>
  <c r="X24" i="4"/>
  <c r="X23" i="4"/>
  <c r="AD23" i="4" s="1"/>
  <c r="X22" i="4"/>
  <c r="AD22" i="4" s="1"/>
  <c r="X21" i="4"/>
  <c r="AD21" i="4" s="1"/>
  <c r="X20" i="4"/>
  <c r="AD20" i="4" s="1"/>
  <c r="X19" i="4"/>
  <c r="AD19" i="4" s="1"/>
  <c r="S19" i="4"/>
  <c r="X18" i="4"/>
  <c r="AD18" i="4" s="1"/>
  <c r="X17" i="4"/>
  <c r="AD17" i="4" s="1"/>
  <c r="X16" i="4"/>
  <c r="AD16" i="4" s="1"/>
  <c r="S16" i="4"/>
  <c r="X15" i="4"/>
  <c r="AD15" i="4" s="1"/>
  <c r="X14" i="4"/>
  <c r="AD14" i="4" s="1"/>
  <c r="AH13" i="4"/>
  <c r="X13" i="4"/>
  <c r="AD13" i="4" s="1"/>
  <c r="S13" i="4"/>
  <c r="X12" i="4"/>
  <c r="S10" i="4"/>
  <c r="F10" i="4"/>
  <c r="P6" i="4"/>
  <c r="K4" i="3"/>
  <c r="J4" i="3"/>
  <c r="I4" i="3"/>
  <c r="H4" i="3"/>
  <c r="G4" i="3"/>
  <c r="F4" i="3"/>
  <c r="E4" i="3"/>
  <c r="D4" i="3"/>
  <c r="C4" i="3"/>
  <c r="A21" i="2"/>
  <c r="D21" i="2" s="1"/>
  <c r="A20" i="2"/>
  <c r="D20" i="2" s="1"/>
  <c r="A19" i="2"/>
  <c r="D19" i="2" s="1"/>
  <c r="A18" i="2"/>
  <c r="D18" i="2" s="1"/>
  <c r="A15" i="2"/>
  <c r="A14" i="2"/>
  <c r="A13" i="2"/>
  <c r="A12" i="2"/>
  <c r="A11" i="2"/>
  <c r="A10" i="2"/>
  <c r="A9" i="2"/>
  <c r="A8" i="2"/>
  <c r="A7" i="2"/>
  <c r="B3" i="2"/>
  <c r="B2" i="2"/>
  <c r="M173" i="4" l="1"/>
  <c r="M195" i="4" s="1"/>
  <c r="S129" i="4"/>
  <c r="H5" i="3"/>
  <c r="F6" i="6"/>
  <c r="J5" i="3"/>
  <c r="DC23" i="7"/>
  <c r="DC24" i="7" s="1"/>
  <c r="BS23" i="7"/>
  <c r="BS24" i="7" s="1"/>
  <c r="AR22" i="7"/>
  <c r="DL22" i="7"/>
  <c r="DL23" i="7" s="1"/>
  <c r="DL28" i="7" s="1"/>
  <c r="BJ22" i="7"/>
  <c r="DJ13" i="7"/>
  <c r="EB14" i="7"/>
  <c r="DJ15" i="7"/>
  <c r="X16" i="7"/>
  <c r="FL16" i="7"/>
  <c r="CR17" i="7"/>
  <c r="DJ17" i="7"/>
  <c r="EB17" i="7"/>
  <c r="V28" i="7"/>
  <c r="CP28" i="7"/>
  <c r="AN28" i="7"/>
  <c r="H53" i="7"/>
  <c r="EM23" i="7"/>
  <c r="EM24" i="7" s="1"/>
  <c r="BF28" i="7"/>
  <c r="J7" i="6"/>
  <c r="O7" i="6" s="1"/>
  <c r="E6" i="9" s="1"/>
  <c r="S60" i="5"/>
  <c r="S72" i="5" s="1"/>
  <c r="S82" i="5"/>
  <c r="S94" i="5" s="1"/>
  <c r="S170" i="5"/>
  <c r="S182" i="5" s="1"/>
  <c r="S104" i="5"/>
  <c r="S116" i="5" s="1"/>
  <c r="S192" i="5"/>
  <c r="S204" i="5" s="1"/>
  <c r="S47" i="4"/>
  <c r="S44" i="4"/>
  <c r="S113" i="4"/>
  <c r="S135" i="4"/>
  <c r="S35" i="4"/>
  <c r="E5" i="3"/>
  <c r="C5" i="3"/>
  <c r="I5" i="3"/>
  <c r="F5" i="3"/>
  <c r="D5" i="3"/>
  <c r="G5" i="3"/>
  <c r="K5" i="3"/>
  <c r="ET13" i="7"/>
  <c r="X14" i="7"/>
  <c r="ET14" i="7"/>
  <c r="FL14" i="7"/>
  <c r="X15" i="7"/>
  <c r="EB15" i="7"/>
  <c r="ET15" i="7"/>
  <c r="FL15" i="7"/>
  <c r="AP16" i="7"/>
  <c r="BH16" i="7"/>
  <c r="BZ16" i="7"/>
  <c r="ET17" i="7"/>
  <c r="X13" i="7"/>
  <c r="AP13" i="7"/>
  <c r="EB13" i="7"/>
  <c r="BH14" i="7"/>
  <c r="AP15" i="7"/>
  <c r="CR16" i="7"/>
  <c r="X17" i="7"/>
  <c r="AP17" i="7"/>
  <c r="BH17" i="7"/>
  <c r="FL17" i="7"/>
  <c r="BZ13" i="7"/>
  <c r="BZ14" i="7"/>
  <c r="CR14" i="7"/>
  <c r="BH15" i="7"/>
  <c r="BZ15" i="7"/>
  <c r="CR15" i="7"/>
  <c r="DJ16" i="7"/>
  <c r="EB16" i="7"/>
  <c r="ET16" i="7"/>
  <c r="BZ17" i="7"/>
  <c r="S132" i="4"/>
  <c r="S104" i="4"/>
  <c r="AD24" i="4"/>
  <c r="AD25" i="4"/>
  <c r="AD12" i="4"/>
  <c r="S41" i="4"/>
  <c r="S57" i="4"/>
  <c r="S79" i="4"/>
  <c r="S85" i="4"/>
  <c r="S110" i="4"/>
  <c r="S151" i="4"/>
  <c r="S217" i="4"/>
  <c r="S239" i="4"/>
  <c r="S28" i="5"/>
  <c r="AH16" i="5"/>
  <c r="S160" i="5"/>
  <c r="EV22" i="7"/>
  <c r="S107" i="4"/>
  <c r="S126" i="4"/>
  <c r="S189" i="4"/>
  <c r="S201" i="4"/>
  <c r="S211" i="4"/>
  <c r="S223" i="4"/>
  <c r="F8" i="6"/>
  <c r="J8" i="6"/>
  <c r="F9" i="6"/>
  <c r="J9" i="6"/>
  <c r="F10" i="6"/>
  <c r="J10" i="6"/>
  <c r="F11" i="6"/>
  <c r="J11" i="6"/>
  <c r="F12" i="6"/>
  <c r="J12" i="6"/>
  <c r="F13" i="6"/>
  <c r="J13" i="6"/>
  <c r="F14" i="6"/>
  <c r="J14" i="6"/>
  <c r="F15" i="6"/>
  <c r="J15" i="6"/>
  <c r="F16" i="6"/>
  <c r="J16" i="6"/>
  <c r="F17" i="6"/>
  <c r="J17" i="6"/>
  <c r="F18" i="6"/>
  <c r="J18" i="6"/>
  <c r="F19" i="6"/>
  <c r="J19" i="6"/>
  <c r="F20" i="6"/>
  <c r="J20" i="6"/>
  <c r="S38" i="4"/>
  <c r="S60" i="4"/>
  <c r="S66" i="4"/>
  <c r="S88" i="4"/>
  <c r="S101" i="4"/>
  <c r="S173" i="4"/>
  <c r="S195" i="4"/>
  <c r="S337" i="4"/>
  <c r="S315" i="4"/>
  <c r="S293" i="4"/>
  <c r="S271" i="4"/>
  <c r="T270" i="4" s="1"/>
  <c r="AH14" i="4"/>
  <c r="S22" i="4"/>
  <c r="S28" i="4" s="1"/>
  <c r="S29" i="4" s="1"/>
  <c r="S63" i="4"/>
  <c r="S69" i="4"/>
  <c r="S82" i="4"/>
  <c r="S91" i="4"/>
  <c r="S145" i="4"/>
  <c r="S157" i="4"/>
  <c r="S167" i="4"/>
  <c r="S179" i="4"/>
  <c r="S245" i="4"/>
  <c r="S138" i="5"/>
  <c r="J6" i="6"/>
  <c r="FL13" i="7"/>
  <c r="AP14" i="7"/>
  <c r="P6" i="5"/>
  <c r="AD13" i="5"/>
  <c r="AD15" i="5"/>
  <c r="AD16" i="5"/>
  <c r="AD20" i="5"/>
  <c r="AD25" i="5"/>
  <c r="AD27" i="5"/>
  <c r="ED22" i="7"/>
  <c r="CR13" i="7"/>
  <c r="H22" i="7"/>
  <c r="CB22" i="7"/>
  <c r="BH13" i="7"/>
  <c r="AD12" i="5"/>
  <c r="D44" i="7"/>
  <c r="G19" i="9" s="1"/>
  <c r="D43" i="7"/>
  <c r="G18" i="9" s="1"/>
  <c r="D41" i="7"/>
  <c r="G16" i="9" s="1"/>
  <c r="Z22" i="7"/>
  <c r="Z23" i="7" s="1"/>
  <c r="Z28" i="7" s="1"/>
  <c r="CT22" i="7"/>
  <c r="FN22" i="7"/>
  <c r="DJ14" i="7"/>
  <c r="I33" i="7"/>
  <c r="H33" i="7" s="1"/>
  <c r="D42" i="7"/>
  <c r="G17" i="9" s="1"/>
  <c r="I55" i="7"/>
  <c r="H54" i="7"/>
  <c r="DZ28" i="7"/>
  <c r="FJ28" i="7"/>
  <c r="G53" i="7"/>
  <c r="G54" i="7"/>
  <c r="O6" i="6" l="1"/>
  <c r="E5" i="9" s="1"/>
  <c r="S50" i="4"/>
  <c r="S51" i="4" s="1"/>
  <c r="B50" i="4" s="1"/>
  <c r="FN23" i="7"/>
  <c r="FN28" i="7" s="1"/>
  <c r="EY28" i="7" s="1"/>
  <c r="D40" i="7" s="1"/>
  <c r="G13" i="9" s="1"/>
  <c r="CT23" i="7"/>
  <c r="CT28" i="7" s="1"/>
  <c r="AR23" i="7"/>
  <c r="AR28" i="7" s="1"/>
  <c r="ED23" i="7"/>
  <c r="ED28" i="7" s="1"/>
  <c r="CB23" i="7"/>
  <c r="CB28" i="7" s="1"/>
  <c r="EV23" i="7"/>
  <c r="EV28" i="7" s="1"/>
  <c r="BJ23" i="7"/>
  <c r="BJ28" i="7" s="1"/>
  <c r="DJ28" i="7"/>
  <c r="CW28" i="7" s="1"/>
  <c r="D37" i="7" s="1"/>
  <c r="G10" i="9" s="1"/>
  <c r="H23" i="7"/>
  <c r="H24" i="7" s="1"/>
  <c r="EB28" i="7"/>
  <c r="BZ28" i="7"/>
  <c r="FL28" i="7"/>
  <c r="ET28" i="7"/>
  <c r="BH28" i="7"/>
  <c r="CR28" i="7"/>
  <c r="AP28" i="7"/>
  <c r="X28" i="7"/>
  <c r="K28" i="7" s="1"/>
  <c r="D32" i="7" s="1"/>
  <c r="G5" i="9" s="1"/>
  <c r="S73" i="5"/>
  <c r="B72" i="5" s="1"/>
  <c r="S154" i="4"/>
  <c r="S116" i="4"/>
  <c r="S117" i="4" s="1"/>
  <c r="B116" i="4" s="1"/>
  <c r="B28" i="4"/>
  <c r="T28" i="4"/>
  <c r="I34" i="7"/>
  <c r="H34" i="7" s="1"/>
  <c r="S139" i="5"/>
  <c r="B292" i="4"/>
  <c r="T292" i="4"/>
  <c r="S205" i="5"/>
  <c r="S138" i="4"/>
  <c r="S139" i="4" s="1"/>
  <c r="O20" i="6"/>
  <c r="E19" i="9" s="1"/>
  <c r="O18" i="6"/>
  <c r="E17" i="9" s="1"/>
  <c r="O16" i="6"/>
  <c r="O14" i="6"/>
  <c r="E13" i="9" s="1"/>
  <c r="O12" i="6"/>
  <c r="E11" i="9" s="1"/>
  <c r="O10" i="6"/>
  <c r="E9" i="9" s="1"/>
  <c r="O8" i="6"/>
  <c r="E7" i="9" s="1"/>
  <c r="S95" i="5"/>
  <c r="S148" i="4"/>
  <c r="AH15" i="4"/>
  <c r="B314" i="4"/>
  <c r="T314" i="4"/>
  <c r="S117" i="5"/>
  <c r="S295" i="5"/>
  <c r="S251" i="5"/>
  <c r="S229" i="5"/>
  <c r="T228" i="5" s="1"/>
  <c r="S51" i="5"/>
  <c r="B336" i="4"/>
  <c r="T336" i="4"/>
  <c r="O19" i="6"/>
  <c r="E18" i="9" s="1"/>
  <c r="O17" i="6"/>
  <c r="E16" i="9" s="1"/>
  <c r="O15" i="6"/>
  <c r="O13" i="6"/>
  <c r="E12" i="9" s="1"/>
  <c r="O11" i="6"/>
  <c r="E10" i="9" s="1"/>
  <c r="O9" i="6"/>
  <c r="E8" i="9" s="1"/>
  <c r="S273" i="5"/>
  <c r="AH17" i="5"/>
  <c r="S94" i="4"/>
  <c r="S95" i="4" s="1"/>
  <c r="S176" i="4"/>
  <c r="I56" i="7"/>
  <c r="H55" i="7"/>
  <c r="S183" i="5"/>
  <c r="S161" i="5"/>
  <c r="S29" i="5"/>
  <c r="S72" i="4"/>
  <c r="S73" i="4" s="1"/>
  <c r="G55" i="7"/>
  <c r="G33" i="7"/>
  <c r="AE12" i="4"/>
  <c r="T50" i="4" l="1"/>
  <c r="T72" i="5"/>
  <c r="CE28" i="7"/>
  <c r="D36" i="7" s="1"/>
  <c r="G9" i="9" s="1"/>
  <c r="AU28" i="7"/>
  <c r="D34" i="7" s="1"/>
  <c r="G7" i="9" s="1"/>
  <c r="EG28" i="7"/>
  <c r="D39" i="7" s="1"/>
  <c r="G12" i="9" s="1"/>
  <c r="BM28" i="7"/>
  <c r="D35" i="7" s="1"/>
  <c r="G8" i="9" s="1"/>
  <c r="AC28" i="7"/>
  <c r="D33" i="7" s="1"/>
  <c r="G6" i="9" s="1"/>
  <c r="DO28" i="7"/>
  <c r="D38" i="7" s="1"/>
  <c r="G11" i="9" s="1"/>
  <c r="S160" i="4"/>
  <c r="S161" i="4" s="1"/>
  <c r="B160" i="4" s="1"/>
  <c r="T116" i="4"/>
  <c r="Y12" i="4"/>
  <c r="Z12" i="4" s="1"/>
  <c r="C5" i="9" s="1"/>
  <c r="T28" i="5"/>
  <c r="B28" i="5"/>
  <c r="M221" i="4"/>
  <c r="S198" i="4"/>
  <c r="B294" i="5"/>
  <c r="T294" i="5"/>
  <c r="B72" i="4"/>
  <c r="T72" i="4"/>
  <c r="B182" i="5"/>
  <c r="T182" i="5"/>
  <c r="T160" i="5"/>
  <c r="B160" i="5"/>
  <c r="I57" i="7"/>
  <c r="H56" i="7"/>
  <c r="AH18" i="5"/>
  <c r="B50" i="5"/>
  <c r="T50" i="5"/>
  <c r="B138" i="5"/>
  <c r="T138" i="5"/>
  <c r="B94" i="5"/>
  <c r="T94" i="5"/>
  <c r="B138" i="4"/>
  <c r="T138" i="4"/>
  <c r="B272" i="5"/>
  <c r="T272" i="5"/>
  <c r="T94" i="4"/>
  <c r="B94" i="4"/>
  <c r="B250" i="5"/>
  <c r="T250" i="5"/>
  <c r="T116" i="5"/>
  <c r="B116" i="5"/>
  <c r="AH16" i="4"/>
  <c r="S170" i="4"/>
  <c r="S182" i="4" s="1"/>
  <c r="S183" i="4" s="1"/>
  <c r="T204" i="5"/>
  <c r="B204" i="5"/>
  <c r="I35" i="7"/>
  <c r="H35" i="7" s="1"/>
  <c r="AE13" i="4"/>
  <c r="G56" i="7"/>
  <c r="AE12" i="5"/>
  <c r="AE15" i="4"/>
  <c r="AE15" i="5"/>
  <c r="G34" i="7"/>
  <c r="AE16" i="5"/>
  <c r="AE28" i="5"/>
  <c r="AE14" i="5"/>
  <c r="AE13" i="5"/>
  <c r="AE14" i="4"/>
  <c r="AE17" i="5"/>
  <c r="Y13" i="4" l="1"/>
  <c r="Z13" i="4" s="1"/>
  <c r="C6" i="9" s="1"/>
  <c r="T160" i="4"/>
  <c r="Y14" i="5"/>
  <c r="Z14" i="5" s="1"/>
  <c r="Y15" i="5"/>
  <c r="Z15" i="5" s="1"/>
  <c r="Y13" i="5"/>
  <c r="Z13" i="5" s="1"/>
  <c r="D6" i="9" s="1"/>
  <c r="Y14" i="4"/>
  <c r="Z14" i="4" s="1"/>
  <c r="C7" i="9" s="1"/>
  <c r="Y15" i="4"/>
  <c r="Z15" i="4" s="1"/>
  <c r="C8" i="9" s="1"/>
  <c r="Y16" i="5"/>
  <c r="Z16" i="5" s="1"/>
  <c r="Y17" i="5"/>
  <c r="Z17" i="5" s="1"/>
  <c r="D10" i="9" s="1"/>
  <c r="Y12" i="5"/>
  <c r="Z12" i="5" s="1"/>
  <c r="T182" i="4"/>
  <c r="AH17" i="4"/>
  <c r="I58" i="7"/>
  <c r="H57" i="7"/>
  <c r="M243" i="4"/>
  <c r="S242" i="4" s="1"/>
  <c r="S220" i="4"/>
  <c r="AH19" i="5"/>
  <c r="I36" i="7"/>
  <c r="H36" i="7" s="1"/>
  <c r="S192" i="4"/>
  <c r="S204" i="4" s="1"/>
  <c r="S205" i="4" s="1"/>
  <c r="G57" i="7"/>
  <c r="AE16" i="4"/>
  <c r="AE18" i="5"/>
  <c r="G35" i="7"/>
  <c r="I6" i="9" l="1"/>
  <c r="E15" i="11" s="1"/>
  <c r="D9" i="9"/>
  <c r="D8" i="9"/>
  <c r="I8" i="9" s="1"/>
  <c r="E17" i="11" s="1"/>
  <c r="D7" i="9"/>
  <c r="I7" i="9" s="1"/>
  <c r="E16" i="11" s="1"/>
  <c r="F16" i="11" s="1"/>
  <c r="D5" i="9"/>
  <c r="I5" i="9" s="1"/>
  <c r="E14" i="11" s="1"/>
  <c r="F14" i="11" s="1"/>
  <c r="D19" i="9"/>
  <c r="D18" i="9"/>
  <c r="D16" i="9"/>
  <c r="D17" i="9"/>
  <c r="Y16" i="4"/>
  <c r="Z16" i="4" s="1"/>
  <c r="C9" i="9" s="1"/>
  <c r="Y18" i="5"/>
  <c r="Z18" i="5" s="1"/>
  <c r="D11" i="9" s="1"/>
  <c r="I37" i="7"/>
  <c r="H37" i="7" s="1"/>
  <c r="AH18" i="4"/>
  <c r="T204" i="4"/>
  <c r="B204" i="4"/>
  <c r="AH20" i="5"/>
  <c r="S248" i="4"/>
  <c r="S249" i="4" s="1"/>
  <c r="S214" i="4"/>
  <c r="S226" i="4" s="1"/>
  <c r="S227" i="4" s="1"/>
  <c r="I59" i="7"/>
  <c r="H58" i="7"/>
  <c r="AE17" i="4"/>
  <c r="AE19" i="5"/>
  <c r="G58" i="7"/>
  <c r="G36" i="7"/>
  <c r="E8" i="10" l="1"/>
  <c r="E150" i="10" s="1"/>
  <c r="F15" i="11"/>
  <c r="I9" i="9"/>
  <c r="E18" i="11" s="1"/>
  <c r="K8" i="10" s="1"/>
  <c r="C8" i="10"/>
  <c r="C160" i="10" s="1"/>
  <c r="G8" i="10"/>
  <c r="G156" i="10" s="1"/>
  <c r="Y19" i="5"/>
  <c r="Z19" i="5" s="1"/>
  <c r="D12" i="9" s="1"/>
  <c r="Y17" i="4"/>
  <c r="Z17" i="4" s="1"/>
  <c r="C10" i="9" s="1"/>
  <c r="I10" i="9" s="1"/>
  <c r="E19" i="11" s="1"/>
  <c r="B226" i="4"/>
  <c r="T226" i="4"/>
  <c r="I60" i="7"/>
  <c r="H59" i="7"/>
  <c r="AH21" i="5"/>
  <c r="AH19" i="4"/>
  <c r="F17" i="11"/>
  <c r="I8" i="10"/>
  <c r="T248" i="4"/>
  <c r="B248" i="4"/>
  <c r="I38" i="7"/>
  <c r="H38" i="7" s="1"/>
  <c r="G59" i="7"/>
  <c r="G37" i="7"/>
  <c r="AE18" i="4"/>
  <c r="AE20" i="5"/>
  <c r="E62" i="10" l="1"/>
  <c r="E29" i="10"/>
  <c r="E88" i="10"/>
  <c r="F88" i="10" s="1"/>
  <c r="E123" i="10"/>
  <c r="E19" i="10"/>
  <c r="F19" i="10" s="1"/>
  <c r="E86" i="10"/>
  <c r="F86" i="10" s="1"/>
  <c r="E83" i="10"/>
  <c r="F83" i="10" s="1"/>
  <c r="E147" i="10"/>
  <c r="E78" i="10"/>
  <c r="F78" i="10" s="1"/>
  <c r="E56" i="10"/>
  <c r="E116" i="10"/>
  <c r="F116" i="10" s="1"/>
  <c r="E139" i="10"/>
  <c r="E50" i="10"/>
  <c r="E85" i="10"/>
  <c r="F85" i="10" s="1"/>
  <c r="E143" i="10"/>
  <c r="E23" i="10"/>
  <c r="F23" i="10" s="1"/>
  <c r="E54" i="10"/>
  <c r="E24" i="10"/>
  <c r="F24" i="10" s="1"/>
  <c r="E113" i="10"/>
  <c r="F113" i="10" s="1"/>
  <c r="E91" i="10"/>
  <c r="F91" i="10" s="1"/>
  <c r="E106" i="10"/>
  <c r="F106" i="10" s="1"/>
  <c r="E17" i="10"/>
  <c r="F17" i="10" s="1"/>
  <c r="E27" i="10"/>
  <c r="E14" i="10"/>
  <c r="E34" i="10"/>
  <c r="E58" i="10"/>
  <c r="E53" i="10"/>
  <c r="E36" i="10"/>
  <c r="E82" i="10"/>
  <c r="F82" i="10" s="1"/>
  <c r="E70" i="10"/>
  <c r="E61" i="10"/>
  <c r="E92" i="10"/>
  <c r="F92" i="10" s="1"/>
  <c r="E111" i="10"/>
  <c r="F111" i="10" s="1"/>
  <c r="E110" i="10"/>
  <c r="F110" i="10" s="1"/>
  <c r="E125" i="10"/>
  <c r="E149" i="10"/>
  <c r="E151" i="10"/>
  <c r="E18" i="10"/>
  <c r="F18" i="10" s="1"/>
  <c r="E26" i="10"/>
  <c r="E37" i="10"/>
  <c r="E64" i="10"/>
  <c r="E118" i="10"/>
  <c r="F118" i="10" s="1"/>
  <c r="E95" i="10"/>
  <c r="F95" i="10" s="1"/>
  <c r="E122" i="10"/>
  <c r="F122" i="10" s="1"/>
  <c r="E157" i="10"/>
  <c r="E152" i="10"/>
  <c r="E31" i="10"/>
  <c r="E15" i="10"/>
  <c r="E35" i="10"/>
  <c r="E38" i="10"/>
  <c r="E25" i="10"/>
  <c r="E57" i="10"/>
  <c r="E40" i="10"/>
  <c r="E81" i="10"/>
  <c r="F81" i="10" s="1"/>
  <c r="E80" i="10"/>
  <c r="F80" i="10" s="1"/>
  <c r="E65" i="10"/>
  <c r="E104" i="10"/>
  <c r="F104" i="10" s="1"/>
  <c r="E114" i="10"/>
  <c r="F114" i="10" s="1"/>
  <c r="E115" i="10"/>
  <c r="F115" i="10" s="1"/>
  <c r="E121" i="10"/>
  <c r="F121" i="10" s="1"/>
  <c r="E153" i="10"/>
  <c r="E159" i="10"/>
  <c r="E45" i="10"/>
  <c r="E20" i="10"/>
  <c r="F20" i="10" s="1"/>
  <c r="E48" i="10"/>
  <c r="E77" i="10"/>
  <c r="F77" i="10" s="1"/>
  <c r="E126" i="10"/>
  <c r="E90" i="10"/>
  <c r="F90" i="10" s="1"/>
  <c r="E79" i="10"/>
  <c r="F79" i="10" s="1"/>
  <c r="E100" i="10"/>
  <c r="F100" i="10" s="1"/>
  <c r="E99" i="10"/>
  <c r="F99" i="10" s="1"/>
  <c r="E98" i="10"/>
  <c r="F98" i="10" s="1"/>
  <c r="E119" i="10"/>
  <c r="F119" i="10" s="1"/>
  <c r="E141" i="10"/>
  <c r="E140" i="10"/>
  <c r="E146" i="10"/>
  <c r="E154" i="10"/>
  <c r="E47" i="10"/>
  <c r="E43" i="10"/>
  <c r="E55" i="10"/>
  <c r="E22" i="10"/>
  <c r="F22" i="10" s="1"/>
  <c r="E42" i="10"/>
  <c r="E101" i="10"/>
  <c r="F101" i="10" s="1"/>
  <c r="E41" i="10"/>
  <c r="E63" i="10"/>
  <c r="E32" i="10"/>
  <c r="E52" i="10"/>
  <c r="E67" i="10"/>
  <c r="E97" i="10"/>
  <c r="F97" i="10" s="1"/>
  <c r="E76" i="10"/>
  <c r="F76" i="10" s="1"/>
  <c r="E93" i="10"/>
  <c r="F93" i="10" s="1"/>
  <c r="E75" i="10"/>
  <c r="E105" i="10"/>
  <c r="F105" i="10" s="1"/>
  <c r="E108" i="10"/>
  <c r="F108" i="10" s="1"/>
  <c r="E107" i="10"/>
  <c r="F107" i="10" s="1"/>
  <c r="E94" i="10"/>
  <c r="F94" i="10" s="1"/>
  <c r="E120" i="10"/>
  <c r="F120" i="10" s="1"/>
  <c r="E137" i="10"/>
  <c r="E117" i="10"/>
  <c r="F117" i="10" s="1"/>
  <c r="E132" i="10"/>
  <c r="E135" i="10"/>
  <c r="E156" i="10"/>
  <c r="E158" i="10"/>
  <c r="E21" i="10"/>
  <c r="F21" i="10" s="1"/>
  <c r="E16" i="10"/>
  <c r="F16" i="10" s="1"/>
  <c r="E59" i="10"/>
  <c r="E39" i="10"/>
  <c r="E51" i="10"/>
  <c r="E30" i="10"/>
  <c r="E46" i="10"/>
  <c r="E74" i="10"/>
  <c r="E33" i="10"/>
  <c r="E49" i="10"/>
  <c r="E68" i="10"/>
  <c r="E28" i="10"/>
  <c r="E44" i="10"/>
  <c r="E60" i="10"/>
  <c r="E73" i="10"/>
  <c r="E89" i="10"/>
  <c r="F89" i="10" s="1"/>
  <c r="E66" i="10"/>
  <c r="E84" i="10"/>
  <c r="F84" i="10" s="1"/>
  <c r="E109" i="10"/>
  <c r="F109" i="10" s="1"/>
  <c r="E69" i="10"/>
  <c r="E87" i="10"/>
  <c r="F87" i="10" s="1"/>
  <c r="E96" i="10"/>
  <c r="F96" i="10" s="1"/>
  <c r="E112" i="10"/>
  <c r="F112" i="10" s="1"/>
  <c r="E103" i="10"/>
  <c r="F103" i="10" s="1"/>
  <c r="E124" i="10"/>
  <c r="E102" i="10"/>
  <c r="F102" i="10" s="1"/>
  <c r="E134" i="10"/>
  <c r="E129" i="10"/>
  <c r="E130" i="10"/>
  <c r="E145" i="10"/>
  <c r="E136" i="10"/>
  <c r="E127" i="10"/>
  <c r="E148" i="10"/>
  <c r="E155" i="10"/>
  <c r="E162" i="10"/>
  <c r="E161" i="10"/>
  <c r="E138" i="10"/>
  <c r="E133" i="10"/>
  <c r="E128" i="10"/>
  <c r="E142" i="10"/>
  <c r="E131" i="10"/>
  <c r="E144" i="10"/>
  <c r="E160" i="10"/>
  <c r="F18" i="11"/>
  <c r="G115" i="10"/>
  <c r="G18" i="10"/>
  <c r="G44" i="10"/>
  <c r="G73" i="10"/>
  <c r="G157" i="10"/>
  <c r="G134" i="10"/>
  <c r="G43" i="10"/>
  <c r="G96" i="10"/>
  <c r="C147" i="10"/>
  <c r="G111" i="10"/>
  <c r="G53" i="10"/>
  <c r="G79" i="10"/>
  <c r="G114" i="10"/>
  <c r="C47" i="10"/>
  <c r="G24" i="10"/>
  <c r="G30" i="10"/>
  <c r="G118" i="10"/>
  <c r="G130" i="10"/>
  <c r="C18" i="10"/>
  <c r="G57" i="10"/>
  <c r="G27" i="10"/>
  <c r="G69" i="10"/>
  <c r="G98" i="10"/>
  <c r="G139" i="10"/>
  <c r="G147" i="10"/>
  <c r="C90" i="10"/>
  <c r="G21" i="10"/>
  <c r="G120" i="10"/>
  <c r="G70" i="10"/>
  <c r="G88" i="10"/>
  <c r="G58" i="10"/>
  <c r="G74" i="10"/>
  <c r="G90" i="10"/>
  <c r="G113" i="10"/>
  <c r="G117" i="10"/>
  <c r="G149" i="10"/>
  <c r="G133" i="10"/>
  <c r="C60" i="10"/>
  <c r="C120" i="10"/>
  <c r="G19" i="10"/>
  <c r="G49" i="10"/>
  <c r="G56" i="10"/>
  <c r="G51" i="10"/>
  <c r="G50" i="10"/>
  <c r="G64" i="10"/>
  <c r="G77" i="10"/>
  <c r="G105" i="10"/>
  <c r="G159" i="10"/>
  <c r="G127" i="10"/>
  <c r="G125" i="10"/>
  <c r="G161" i="10"/>
  <c r="C61" i="10"/>
  <c r="C111" i="10"/>
  <c r="G45" i="10"/>
  <c r="G80" i="10"/>
  <c r="G40" i="10"/>
  <c r="G23" i="10"/>
  <c r="G55" i="10"/>
  <c r="G42" i="10"/>
  <c r="G75" i="10"/>
  <c r="G82" i="10"/>
  <c r="G107" i="10"/>
  <c r="G93" i="10"/>
  <c r="G100" i="10"/>
  <c r="G136" i="10"/>
  <c r="G135" i="10"/>
  <c r="G138" i="10"/>
  <c r="G154" i="10"/>
  <c r="C20" i="10"/>
  <c r="C58" i="10"/>
  <c r="C121" i="10"/>
  <c r="G15" i="10"/>
  <c r="G41" i="10"/>
  <c r="G103" i="10"/>
  <c r="G32" i="10"/>
  <c r="G60" i="10"/>
  <c r="G35" i="10"/>
  <c r="G66" i="10"/>
  <c r="G34" i="10"/>
  <c r="G61" i="10"/>
  <c r="G99" i="10"/>
  <c r="G95" i="10"/>
  <c r="G81" i="10"/>
  <c r="G106" i="10"/>
  <c r="G109" i="10"/>
  <c r="G108" i="10"/>
  <c r="G131" i="10"/>
  <c r="G119" i="10"/>
  <c r="G148" i="10"/>
  <c r="G151" i="10"/>
  <c r="G146" i="10"/>
  <c r="G152" i="10"/>
  <c r="C63" i="10"/>
  <c r="C138" i="10"/>
  <c r="C33" i="10"/>
  <c r="C41" i="10"/>
  <c r="C28" i="10"/>
  <c r="C116" i="10"/>
  <c r="C55" i="10"/>
  <c r="C30" i="10"/>
  <c r="C69" i="10"/>
  <c r="C68" i="10"/>
  <c r="C67" i="10"/>
  <c r="C106" i="10"/>
  <c r="C100" i="10"/>
  <c r="C128" i="10"/>
  <c r="C141" i="10"/>
  <c r="C158" i="10"/>
  <c r="C76" i="10"/>
  <c r="C57" i="10"/>
  <c r="C44" i="10"/>
  <c r="C27" i="10"/>
  <c r="C59" i="10"/>
  <c r="C42" i="10"/>
  <c r="C75" i="10"/>
  <c r="C78" i="10"/>
  <c r="C85" i="10"/>
  <c r="C97" i="10"/>
  <c r="C108" i="10"/>
  <c r="C139" i="10"/>
  <c r="C129" i="10"/>
  <c r="C152" i="10"/>
  <c r="C19" i="10"/>
  <c r="C53" i="10"/>
  <c r="C48" i="10"/>
  <c r="C31" i="10"/>
  <c r="C99" i="10"/>
  <c r="C50" i="10"/>
  <c r="C79" i="10"/>
  <c r="C91" i="10"/>
  <c r="C89" i="10"/>
  <c r="C105" i="10"/>
  <c r="C112" i="10"/>
  <c r="C144" i="10"/>
  <c r="C137" i="10"/>
  <c r="C162" i="10"/>
  <c r="C110" i="10"/>
  <c r="C122" i="10"/>
  <c r="C117" i="10"/>
  <c r="C119" i="10"/>
  <c r="C143" i="10"/>
  <c r="C146" i="10"/>
  <c r="G14" i="10"/>
  <c r="G17" i="10"/>
  <c r="G33" i="10"/>
  <c r="G28" i="10"/>
  <c r="G48" i="10"/>
  <c r="G91" i="10"/>
  <c r="G39" i="10"/>
  <c r="G59" i="10"/>
  <c r="G26" i="10"/>
  <c r="G46" i="10"/>
  <c r="G84" i="10"/>
  <c r="G87" i="10"/>
  <c r="G78" i="10"/>
  <c r="G63" i="10"/>
  <c r="G89" i="10"/>
  <c r="G102" i="10"/>
  <c r="G97" i="10"/>
  <c r="G92" i="10"/>
  <c r="G112" i="10"/>
  <c r="G121" i="10"/>
  <c r="G144" i="10"/>
  <c r="G132" i="10"/>
  <c r="G155" i="10"/>
  <c r="G143" i="10"/>
  <c r="G137" i="10"/>
  <c r="G158" i="10"/>
  <c r="C15" i="10"/>
  <c r="C45" i="10"/>
  <c r="C16" i="10"/>
  <c r="C36" i="10"/>
  <c r="C88" i="10"/>
  <c r="C39" i="10"/>
  <c r="C84" i="10"/>
  <c r="C34" i="10"/>
  <c r="C66" i="10"/>
  <c r="C95" i="10"/>
  <c r="C86" i="10"/>
  <c r="C73" i="10"/>
  <c r="C98" i="10"/>
  <c r="C101" i="10"/>
  <c r="C92" i="10"/>
  <c r="C149" i="10"/>
  <c r="C131" i="10"/>
  <c r="C159" i="10"/>
  <c r="C125" i="10"/>
  <c r="C142" i="10"/>
  <c r="C153" i="10"/>
  <c r="G29" i="10"/>
  <c r="G25" i="10"/>
  <c r="G37" i="10"/>
  <c r="G16" i="10"/>
  <c r="G20" i="10"/>
  <c r="G36" i="10"/>
  <c r="G52" i="10"/>
  <c r="G76" i="10"/>
  <c r="G31" i="10"/>
  <c r="G47" i="10"/>
  <c r="G62" i="10"/>
  <c r="G22" i="10"/>
  <c r="G38" i="10"/>
  <c r="G54" i="10"/>
  <c r="G65" i="10"/>
  <c r="G83" i="10"/>
  <c r="G68" i="10"/>
  <c r="G86" i="10"/>
  <c r="G67" i="10"/>
  <c r="G85" i="10"/>
  <c r="G94" i="10"/>
  <c r="G110" i="10"/>
  <c r="G101" i="10"/>
  <c r="G116" i="10"/>
  <c r="G104" i="10"/>
  <c r="G122" i="10"/>
  <c r="G128" i="10"/>
  <c r="G124" i="10"/>
  <c r="G123" i="10"/>
  <c r="G140" i="10"/>
  <c r="G126" i="10"/>
  <c r="G141" i="10"/>
  <c r="G129" i="10"/>
  <c r="G142" i="10"/>
  <c r="G162" i="10"/>
  <c r="G160" i="10"/>
  <c r="C14" i="10"/>
  <c r="C17" i="10"/>
  <c r="C37" i="10"/>
  <c r="C32" i="10"/>
  <c r="C52" i="10"/>
  <c r="C23" i="10"/>
  <c r="C43" i="10"/>
  <c r="C62" i="10"/>
  <c r="C26" i="10"/>
  <c r="C46" i="10"/>
  <c r="C80" i="10"/>
  <c r="C87" i="10"/>
  <c r="C74" i="10"/>
  <c r="C107" i="10"/>
  <c r="C81" i="10"/>
  <c r="C94" i="10"/>
  <c r="C127" i="10"/>
  <c r="C113" i="10"/>
  <c r="C96" i="10"/>
  <c r="C118" i="10"/>
  <c r="C126" i="10"/>
  <c r="C115" i="10"/>
  <c r="C130" i="10"/>
  <c r="C155" i="10"/>
  <c r="C145" i="10"/>
  <c r="C150" i="10"/>
  <c r="C161" i="10"/>
  <c r="C156" i="10"/>
  <c r="G145" i="10"/>
  <c r="G150" i="10"/>
  <c r="G153" i="10"/>
  <c r="C49" i="10"/>
  <c r="C29" i="10"/>
  <c r="C25" i="10"/>
  <c r="C21" i="10"/>
  <c r="C24" i="10"/>
  <c r="C40" i="10"/>
  <c r="C56" i="10"/>
  <c r="C135" i="10"/>
  <c r="C35" i="10"/>
  <c r="C51" i="10"/>
  <c r="C70" i="10"/>
  <c r="C22" i="10"/>
  <c r="C38" i="10"/>
  <c r="C54" i="10"/>
  <c r="C65" i="10"/>
  <c r="C83" i="10"/>
  <c r="C64" i="10"/>
  <c r="C82" i="10"/>
  <c r="C114" i="10"/>
  <c r="C77" i="10"/>
  <c r="C103" i="10"/>
  <c r="C102" i="10"/>
  <c r="C93" i="10"/>
  <c r="C109" i="10"/>
  <c r="C140" i="10"/>
  <c r="C104" i="10"/>
  <c r="C132" i="10"/>
  <c r="C124" i="10"/>
  <c r="C136" i="10"/>
  <c r="C123" i="10"/>
  <c r="C134" i="10"/>
  <c r="C148" i="10"/>
  <c r="C133" i="10"/>
  <c r="C151" i="10"/>
  <c r="C154" i="10"/>
  <c r="C157" i="10"/>
  <c r="Y20" i="5"/>
  <c r="Z20" i="5" s="1"/>
  <c r="D13" i="9" s="1"/>
  <c r="Y18" i="4"/>
  <c r="Z18" i="4" s="1"/>
  <c r="C11" i="9" s="1"/>
  <c r="I11" i="9" s="1"/>
  <c r="E20" i="11" s="1"/>
  <c r="AH22" i="5"/>
  <c r="I39" i="7"/>
  <c r="H39" i="7" s="1"/>
  <c r="I162" i="10"/>
  <c r="I158" i="10"/>
  <c r="I154" i="10"/>
  <c r="I150" i="10"/>
  <c r="I159" i="10"/>
  <c r="I155" i="10"/>
  <c r="I151" i="10"/>
  <c r="I160" i="10"/>
  <c r="I156" i="10"/>
  <c r="I152" i="10"/>
  <c r="I148" i="10"/>
  <c r="I144" i="10"/>
  <c r="I161" i="10"/>
  <c r="I139" i="10"/>
  <c r="I135" i="10"/>
  <c r="I131" i="10"/>
  <c r="I127" i="10"/>
  <c r="I149" i="10"/>
  <c r="I146" i="10"/>
  <c r="I140" i="10"/>
  <c r="I136" i="10"/>
  <c r="I132" i="10"/>
  <c r="I128" i="10"/>
  <c r="I153" i="10"/>
  <c r="I147" i="10"/>
  <c r="I145" i="10"/>
  <c r="I142" i="10"/>
  <c r="I143" i="10"/>
  <c r="I134" i="10"/>
  <c r="I126" i="10"/>
  <c r="I121" i="10"/>
  <c r="I117" i="10"/>
  <c r="I133" i="10"/>
  <c r="I122" i="10"/>
  <c r="I141" i="10"/>
  <c r="I138" i="10"/>
  <c r="I130" i="10"/>
  <c r="I125" i="10"/>
  <c r="I123" i="10"/>
  <c r="I119" i="10"/>
  <c r="I115" i="10"/>
  <c r="I157" i="10"/>
  <c r="I129" i="10"/>
  <c r="I116" i="10"/>
  <c r="I110" i="10"/>
  <c r="I106" i="10"/>
  <c r="I102" i="10"/>
  <c r="I98" i="10"/>
  <c r="I94" i="10"/>
  <c r="I137" i="10"/>
  <c r="I118" i="10"/>
  <c r="I111" i="10"/>
  <c r="I107" i="10"/>
  <c r="I103" i="10"/>
  <c r="I99" i="10"/>
  <c r="I95" i="10"/>
  <c r="I124" i="10"/>
  <c r="I120" i="10"/>
  <c r="I112" i="10"/>
  <c r="I108" i="10"/>
  <c r="I104" i="10"/>
  <c r="I100" i="10"/>
  <c r="I96" i="10"/>
  <c r="I92" i="10"/>
  <c r="I114" i="10"/>
  <c r="I109" i="10"/>
  <c r="I93" i="10"/>
  <c r="I87" i="10"/>
  <c r="I83" i="10"/>
  <c r="I79" i="10"/>
  <c r="I75" i="10"/>
  <c r="I69" i="10"/>
  <c r="I65" i="10"/>
  <c r="I61" i="10"/>
  <c r="I113" i="10"/>
  <c r="I97" i="10"/>
  <c r="I88" i="10"/>
  <c r="I84" i="10"/>
  <c r="I80" i="10"/>
  <c r="I76" i="10"/>
  <c r="I70" i="10"/>
  <c r="I66" i="10"/>
  <c r="I101" i="10"/>
  <c r="I91" i="10"/>
  <c r="I90" i="10"/>
  <c r="I89" i="10"/>
  <c r="I85" i="10"/>
  <c r="I81" i="10"/>
  <c r="I77" i="10"/>
  <c r="I73" i="10"/>
  <c r="I67" i="10"/>
  <c r="I105" i="10"/>
  <c r="I86" i="10"/>
  <c r="I60" i="10"/>
  <c r="I56" i="10"/>
  <c r="I52" i="10"/>
  <c r="I48" i="10"/>
  <c r="I44" i="10"/>
  <c r="I40" i="10"/>
  <c r="I36" i="10"/>
  <c r="I32" i="10"/>
  <c r="I28" i="10"/>
  <c r="I24" i="10"/>
  <c r="I20" i="10"/>
  <c r="I74" i="10"/>
  <c r="I64" i="10"/>
  <c r="I57" i="10"/>
  <c r="I53" i="10"/>
  <c r="I49" i="10"/>
  <c r="I45" i="10"/>
  <c r="I41" i="10"/>
  <c r="I37" i="10"/>
  <c r="I33" i="10"/>
  <c r="I29" i="10"/>
  <c r="I25" i="10"/>
  <c r="I78" i="10"/>
  <c r="I68" i="10"/>
  <c r="I63" i="10"/>
  <c r="I58" i="10"/>
  <c r="I54" i="10"/>
  <c r="I50" i="10"/>
  <c r="I46" i="10"/>
  <c r="I42" i="10"/>
  <c r="I38" i="10"/>
  <c r="I34" i="10"/>
  <c r="I30" i="10"/>
  <c r="I26" i="10"/>
  <c r="I22" i="10"/>
  <c r="I62" i="10"/>
  <c r="I47" i="10"/>
  <c r="I31" i="10"/>
  <c r="I23" i="10"/>
  <c r="I14" i="10"/>
  <c r="I51" i="10"/>
  <c r="I35" i="10"/>
  <c r="I21" i="10"/>
  <c r="I15" i="10"/>
  <c r="I82" i="10"/>
  <c r="I55" i="10"/>
  <c r="I39" i="10"/>
  <c r="I19" i="10"/>
  <c r="I16" i="10"/>
  <c r="I59" i="10"/>
  <c r="I43" i="10"/>
  <c r="I27" i="10"/>
  <c r="I18" i="10"/>
  <c r="I17" i="10"/>
  <c r="K160" i="10"/>
  <c r="K156" i="10"/>
  <c r="K152" i="10"/>
  <c r="K161" i="10"/>
  <c r="K157" i="10"/>
  <c r="K153" i="10"/>
  <c r="K162" i="10"/>
  <c r="K158" i="10"/>
  <c r="K154" i="10"/>
  <c r="K150" i="10"/>
  <c r="K146" i="10"/>
  <c r="K142" i="10"/>
  <c r="K159" i="10"/>
  <c r="K147" i="10"/>
  <c r="K145" i="10"/>
  <c r="K144" i="10"/>
  <c r="K137" i="10"/>
  <c r="K133" i="10"/>
  <c r="K129" i="10"/>
  <c r="K125" i="10"/>
  <c r="K143" i="10"/>
  <c r="K141" i="10"/>
  <c r="K138" i="10"/>
  <c r="K134" i="10"/>
  <c r="K130" i="10"/>
  <c r="K126" i="10"/>
  <c r="K151" i="10"/>
  <c r="K148" i="10"/>
  <c r="K123" i="10"/>
  <c r="K119" i="10"/>
  <c r="K115" i="10"/>
  <c r="K149" i="10"/>
  <c r="K140" i="10"/>
  <c r="K135" i="10"/>
  <c r="K132" i="10"/>
  <c r="K127" i="10"/>
  <c r="K124" i="10"/>
  <c r="K121" i="10"/>
  <c r="K117" i="10"/>
  <c r="K155" i="10"/>
  <c r="K128" i="10"/>
  <c r="K118" i="10"/>
  <c r="K112" i="10"/>
  <c r="K108" i="10"/>
  <c r="K104" i="10"/>
  <c r="K100" i="10"/>
  <c r="K96" i="10"/>
  <c r="K92" i="10"/>
  <c r="K136" i="10"/>
  <c r="K131" i="10"/>
  <c r="K120" i="10"/>
  <c r="K113" i="10"/>
  <c r="K109" i="10"/>
  <c r="K105" i="10"/>
  <c r="K101" i="10"/>
  <c r="K97" i="10"/>
  <c r="K93" i="10"/>
  <c r="K139" i="10"/>
  <c r="K114" i="10"/>
  <c r="K110" i="10"/>
  <c r="K106" i="10"/>
  <c r="K102" i="10"/>
  <c r="K98" i="10"/>
  <c r="K94" i="10"/>
  <c r="K90" i="10"/>
  <c r="K111" i="10"/>
  <c r="K95" i="10"/>
  <c r="K89" i="10"/>
  <c r="K85" i="10"/>
  <c r="K81" i="10"/>
  <c r="K77" i="10"/>
  <c r="K73" i="10"/>
  <c r="K67" i="10"/>
  <c r="K63" i="10"/>
  <c r="K99" i="10"/>
  <c r="K91" i="10"/>
  <c r="K86" i="10"/>
  <c r="K82" i="10"/>
  <c r="K78" i="10"/>
  <c r="K74" i="10"/>
  <c r="K68" i="10"/>
  <c r="K64" i="10"/>
  <c r="K122" i="10"/>
  <c r="K116" i="10"/>
  <c r="K103" i="10"/>
  <c r="K87" i="10"/>
  <c r="K83" i="10"/>
  <c r="K79" i="10"/>
  <c r="K75" i="10"/>
  <c r="K69" i="10"/>
  <c r="K65" i="10"/>
  <c r="K88" i="10"/>
  <c r="K58" i="10"/>
  <c r="K54" i="10"/>
  <c r="K50" i="10"/>
  <c r="K46" i="10"/>
  <c r="K42" i="10"/>
  <c r="K38" i="10"/>
  <c r="K34" i="10"/>
  <c r="K30" i="10"/>
  <c r="K26" i="10"/>
  <c r="K22" i="10"/>
  <c r="K18" i="10"/>
  <c r="K107" i="10"/>
  <c r="K76" i="10"/>
  <c r="K62" i="10"/>
  <c r="K61" i="10"/>
  <c r="K59" i="10"/>
  <c r="K55" i="10"/>
  <c r="K51" i="10"/>
  <c r="K47" i="10"/>
  <c r="K43" i="10"/>
  <c r="K39" i="10"/>
  <c r="K35" i="10"/>
  <c r="K31" i="10"/>
  <c r="K27" i="10"/>
  <c r="K23" i="10"/>
  <c r="K80" i="10"/>
  <c r="K66" i="10"/>
  <c r="K60" i="10"/>
  <c r="K56" i="10"/>
  <c r="K52" i="10"/>
  <c r="K48" i="10"/>
  <c r="K44" i="10"/>
  <c r="K40" i="10"/>
  <c r="K36" i="10"/>
  <c r="K32" i="10"/>
  <c r="K28" i="10"/>
  <c r="K24" i="10"/>
  <c r="K20" i="10"/>
  <c r="K45" i="10"/>
  <c r="K29" i="10"/>
  <c r="K21" i="10"/>
  <c r="K19" i="10"/>
  <c r="K16" i="10"/>
  <c r="K49" i="10"/>
  <c r="K33" i="10"/>
  <c r="K17" i="10"/>
  <c r="K53" i="10"/>
  <c r="K37" i="10"/>
  <c r="K14" i="10"/>
  <c r="K84" i="10"/>
  <c r="K70" i="10"/>
  <c r="K57" i="10"/>
  <c r="K41" i="10"/>
  <c r="K25" i="10"/>
  <c r="K15" i="10"/>
  <c r="F19" i="11"/>
  <c r="M8" i="10"/>
  <c r="AH20" i="4"/>
  <c r="I61" i="7"/>
  <c r="H60" i="7"/>
  <c r="AE19" i="4"/>
  <c r="AE21" i="5"/>
  <c r="G38" i="7"/>
  <c r="G60" i="7"/>
  <c r="Y28" i="5" l="1"/>
  <c r="Z28" i="5" s="1"/>
  <c r="Y19" i="4"/>
  <c r="Z19" i="4" s="1"/>
  <c r="C12" i="9" s="1"/>
  <c r="I12" i="9" s="1"/>
  <c r="E21" i="11" s="1"/>
  <c r="Y26" i="5"/>
  <c r="Z26" i="5" s="1"/>
  <c r="Y23" i="5"/>
  <c r="Z23" i="5" s="1"/>
  <c r="Y22" i="5"/>
  <c r="Z22" i="5" s="1"/>
  <c r="Y27" i="5"/>
  <c r="Z27" i="5" s="1"/>
  <c r="Y21" i="5"/>
  <c r="Z21" i="5" s="1"/>
  <c r="Y25" i="5"/>
  <c r="Z25" i="5" s="1"/>
  <c r="Y24" i="5"/>
  <c r="Z24" i="5" s="1"/>
  <c r="AH23" i="5"/>
  <c r="M162" i="10"/>
  <c r="M158" i="10"/>
  <c r="M154" i="10"/>
  <c r="M150" i="10"/>
  <c r="M159" i="10"/>
  <c r="M155" i="10"/>
  <c r="M151" i="10"/>
  <c r="M160" i="10"/>
  <c r="M156" i="10"/>
  <c r="M152" i="10"/>
  <c r="M148" i="10"/>
  <c r="M144" i="10"/>
  <c r="M157" i="10"/>
  <c r="M139" i="10"/>
  <c r="M135" i="10"/>
  <c r="M131" i="10"/>
  <c r="M127" i="10"/>
  <c r="M161" i="10"/>
  <c r="M149" i="10"/>
  <c r="M140" i="10"/>
  <c r="M136" i="10"/>
  <c r="M132" i="10"/>
  <c r="M128" i="10"/>
  <c r="M147" i="10"/>
  <c r="M146" i="10"/>
  <c r="M145" i="10"/>
  <c r="M142" i="10"/>
  <c r="M137" i="10"/>
  <c r="M129" i="10"/>
  <c r="M121" i="10"/>
  <c r="M117" i="10"/>
  <c r="M143" i="10"/>
  <c r="M134" i="10"/>
  <c r="M126" i="10"/>
  <c r="M122" i="10"/>
  <c r="M133" i="10"/>
  <c r="M123" i="10"/>
  <c r="M119" i="10"/>
  <c r="M115" i="10"/>
  <c r="M153" i="10"/>
  <c r="M125" i="10"/>
  <c r="M120" i="10"/>
  <c r="M110" i="10"/>
  <c r="M106" i="10"/>
  <c r="M102" i="10"/>
  <c r="M98" i="10"/>
  <c r="M94" i="10"/>
  <c r="M130" i="10"/>
  <c r="M114" i="10"/>
  <c r="M111" i="10"/>
  <c r="M107" i="10"/>
  <c r="M103" i="10"/>
  <c r="M99" i="10"/>
  <c r="M95" i="10"/>
  <c r="M141" i="10"/>
  <c r="M138" i="10"/>
  <c r="M116" i="10"/>
  <c r="M112" i="10"/>
  <c r="M108" i="10"/>
  <c r="M104" i="10"/>
  <c r="M100" i="10"/>
  <c r="M96" i="10"/>
  <c r="M92" i="10"/>
  <c r="M118" i="10"/>
  <c r="M113" i="10"/>
  <c r="M97" i="10"/>
  <c r="M91" i="10"/>
  <c r="M87" i="10"/>
  <c r="M83" i="10"/>
  <c r="M79" i="10"/>
  <c r="M75" i="10"/>
  <c r="M69" i="10"/>
  <c r="M65" i="10"/>
  <c r="M61" i="10"/>
  <c r="M101" i="10"/>
  <c r="M88" i="10"/>
  <c r="M84" i="10"/>
  <c r="M80" i="10"/>
  <c r="M76" i="10"/>
  <c r="M70" i="10"/>
  <c r="M66" i="10"/>
  <c r="M105" i="10"/>
  <c r="M89" i="10"/>
  <c r="M85" i="10"/>
  <c r="M81" i="10"/>
  <c r="M77" i="10"/>
  <c r="M73" i="10"/>
  <c r="M67" i="10"/>
  <c r="M74" i="10"/>
  <c r="M60" i="10"/>
  <c r="M56" i="10"/>
  <c r="M52" i="10"/>
  <c r="M48" i="10"/>
  <c r="M44" i="10"/>
  <c r="M40" i="10"/>
  <c r="M36" i="10"/>
  <c r="M32" i="10"/>
  <c r="M28" i="10"/>
  <c r="M24" i="10"/>
  <c r="M20" i="10"/>
  <c r="M93" i="10"/>
  <c r="M90" i="10"/>
  <c r="M78" i="10"/>
  <c r="M57" i="10"/>
  <c r="M53" i="10"/>
  <c r="M49" i="10"/>
  <c r="M45" i="10"/>
  <c r="M41" i="10"/>
  <c r="M37" i="10"/>
  <c r="M33" i="10"/>
  <c r="M29" i="10"/>
  <c r="M25" i="10"/>
  <c r="M109" i="10"/>
  <c r="M82" i="10"/>
  <c r="M64" i="10"/>
  <c r="M58" i="10"/>
  <c r="M54" i="10"/>
  <c r="M50" i="10"/>
  <c r="M46" i="10"/>
  <c r="M42" i="10"/>
  <c r="M38" i="10"/>
  <c r="M34" i="10"/>
  <c r="M30" i="10"/>
  <c r="M26" i="10"/>
  <c r="M22" i="10"/>
  <c r="M86" i="10"/>
  <c r="M59" i="10"/>
  <c r="M43" i="10"/>
  <c r="M27" i="10"/>
  <c r="M18" i="10"/>
  <c r="M14" i="10"/>
  <c r="M124" i="10"/>
  <c r="M62" i="10"/>
  <c r="M47" i="10"/>
  <c r="M31" i="10"/>
  <c r="M15" i="10"/>
  <c r="M63" i="10"/>
  <c r="M51" i="10"/>
  <c r="M35" i="10"/>
  <c r="M16" i="10"/>
  <c r="M68" i="10"/>
  <c r="M55" i="10"/>
  <c r="M39" i="10"/>
  <c r="M23" i="10"/>
  <c r="M21" i="10"/>
  <c r="M19" i="10"/>
  <c r="M17" i="10"/>
  <c r="AH21" i="4"/>
  <c r="I62" i="7"/>
  <c r="H61" i="7"/>
  <c r="I40" i="7"/>
  <c r="H40" i="7" s="1"/>
  <c r="F20" i="11"/>
  <c r="O8" i="10"/>
  <c r="AE20" i="4"/>
  <c r="G61" i="7"/>
  <c r="AE22" i="5"/>
  <c r="G39" i="7"/>
  <c r="Y20" i="4" l="1"/>
  <c r="Z20" i="4" s="1"/>
  <c r="C13" i="9" s="1"/>
  <c r="I13" i="9" s="1"/>
  <c r="E22" i="11" s="1"/>
  <c r="O160" i="10"/>
  <c r="O156" i="10"/>
  <c r="O152" i="10"/>
  <c r="O161" i="10"/>
  <c r="O157" i="10"/>
  <c r="O153" i="10"/>
  <c r="O162" i="10"/>
  <c r="O158" i="10"/>
  <c r="O154" i="10"/>
  <c r="O150" i="10"/>
  <c r="O146" i="10"/>
  <c r="O142" i="10"/>
  <c r="O155" i="10"/>
  <c r="O148" i="10"/>
  <c r="O147" i="10"/>
  <c r="O145" i="10"/>
  <c r="O137" i="10"/>
  <c r="O133" i="10"/>
  <c r="O129" i="10"/>
  <c r="O125" i="10"/>
  <c r="O159" i="10"/>
  <c r="O144" i="10"/>
  <c r="O143" i="10"/>
  <c r="O141" i="10"/>
  <c r="O138" i="10"/>
  <c r="O134" i="10"/>
  <c r="O130" i="10"/>
  <c r="O126" i="10"/>
  <c r="O139" i="10"/>
  <c r="O136" i="10"/>
  <c r="O131" i="10"/>
  <c r="O128" i="10"/>
  <c r="O123" i="10"/>
  <c r="O119" i="10"/>
  <c r="O115" i="10"/>
  <c r="O124" i="10"/>
  <c r="O149" i="10"/>
  <c r="O140" i="10"/>
  <c r="O135" i="10"/>
  <c r="O132" i="10"/>
  <c r="O127" i="10"/>
  <c r="O121" i="10"/>
  <c r="O117" i="10"/>
  <c r="O151" i="10"/>
  <c r="O114" i="10"/>
  <c r="O112" i="10"/>
  <c r="O108" i="10"/>
  <c r="O104" i="10"/>
  <c r="O100" i="10"/>
  <c r="O96" i="10"/>
  <c r="O92" i="10"/>
  <c r="O116" i="10"/>
  <c r="O113" i="10"/>
  <c r="O109" i="10"/>
  <c r="O105" i="10"/>
  <c r="O101" i="10"/>
  <c r="O97" i="10"/>
  <c r="O93" i="10"/>
  <c r="O122" i="10"/>
  <c r="O118" i="10"/>
  <c r="O110" i="10"/>
  <c r="O106" i="10"/>
  <c r="O102" i="10"/>
  <c r="O98" i="10"/>
  <c r="O94" i="10"/>
  <c r="O90" i="10"/>
  <c r="O99" i="10"/>
  <c r="O89" i="10"/>
  <c r="O85" i="10"/>
  <c r="O81" i="10"/>
  <c r="O77" i="10"/>
  <c r="O73" i="10"/>
  <c r="O67" i="10"/>
  <c r="O63" i="10"/>
  <c r="O103" i="10"/>
  <c r="O86" i="10"/>
  <c r="O82" i="10"/>
  <c r="O78" i="10"/>
  <c r="O74" i="10"/>
  <c r="O68" i="10"/>
  <c r="O64" i="10"/>
  <c r="O120" i="10"/>
  <c r="O107" i="10"/>
  <c r="O87" i="10"/>
  <c r="O83" i="10"/>
  <c r="O79" i="10"/>
  <c r="O75" i="10"/>
  <c r="O69" i="10"/>
  <c r="O65" i="10"/>
  <c r="O76" i="10"/>
  <c r="O70" i="10"/>
  <c r="O58" i="10"/>
  <c r="O54" i="10"/>
  <c r="O50" i="10"/>
  <c r="O46" i="10"/>
  <c r="O42" i="10"/>
  <c r="O38" i="10"/>
  <c r="O34" i="10"/>
  <c r="O30" i="10"/>
  <c r="O26" i="10"/>
  <c r="O22" i="10"/>
  <c r="O18" i="10"/>
  <c r="O91" i="10"/>
  <c r="O80" i="10"/>
  <c r="O62" i="10"/>
  <c r="O59" i="10"/>
  <c r="O55" i="10"/>
  <c r="O51" i="10"/>
  <c r="O47" i="10"/>
  <c r="O43" i="10"/>
  <c r="O39" i="10"/>
  <c r="O35" i="10"/>
  <c r="O31" i="10"/>
  <c r="O27" i="10"/>
  <c r="O23" i="10"/>
  <c r="O95" i="10"/>
  <c r="O84" i="10"/>
  <c r="O61" i="10"/>
  <c r="O60" i="10"/>
  <c r="O56" i="10"/>
  <c r="O52" i="10"/>
  <c r="O48" i="10"/>
  <c r="O44" i="10"/>
  <c r="O40" i="10"/>
  <c r="O36" i="10"/>
  <c r="O32" i="10"/>
  <c r="O28" i="10"/>
  <c r="O24" i="10"/>
  <c r="O20" i="10"/>
  <c r="O57" i="10"/>
  <c r="O41" i="10"/>
  <c r="O25" i="10"/>
  <c r="O16" i="10"/>
  <c r="O88" i="10"/>
  <c r="O45" i="10"/>
  <c r="O29" i="10"/>
  <c r="O19" i="10"/>
  <c r="O17" i="10"/>
  <c r="O111" i="10"/>
  <c r="O49" i="10"/>
  <c r="O33" i="10"/>
  <c r="O21" i="10"/>
  <c r="O14" i="10"/>
  <c r="O66" i="10"/>
  <c r="O53" i="10"/>
  <c r="O37" i="10"/>
  <c r="O15" i="10"/>
  <c r="I63" i="7"/>
  <c r="H62" i="7"/>
  <c r="AH24" i="5"/>
  <c r="AH22" i="4"/>
  <c r="F21" i="11"/>
  <c r="Q8" i="10"/>
  <c r="G62" i="7"/>
  <c r="AE23" i="5"/>
  <c r="AE21" i="4"/>
  <c r="G40" i="7"/>
  <c r="Y21" i="4" l="1"/>
  <c r="Z21" i="4" s="1"/>
  <c r="E23" i="11" s="1"/>
  <c r="Q162" i="10"/>
  <c r="Q158" i="10"/>
  <c r="Q154" i="10"/>
  <c r="Q150" i="10"/>
  <c r="Q159" i="10"/>
  <c r="Q155" i="10"/>
  <c r="Q151" i="10"/>
  <c r="Q160" i="10"/>
  <c r="Q156" i="10"/>
  <c r="Q152" i="10"/>
  <c r="Q148" i="10"/>
  <c r="Q144" i="10"/>
  <c r="Q153" i="10"/>
  <c r="Q142" i="10"/>
  <c r="Q139" i="10"/>
  <c r="Q135" i="10"/>
  <c r="Q131" i="10"/>
  <c r="Q127" i="10"/>
  <c r="Q157" i="10"/>
  <c r="Q149" i="10"/>
  <c r="Q140" i="10"/>
  <c r="Q136" i="10"/>
  <c r="Q132" i="10"/>
  <c r="Q128" i="10"/>
  <c r="Q161" i="10"/>
  <c r="Q147" i="10"/>
  <c r="Q145" i="10"/>
  <c r="Q141" i="10"/>
  <c r="Q138" i="10"/>
  <c r="Q130" i="10"/>
  <c r="Q125" i="10"/>
  <c r="Q121" i="10"/>
  <c r="Q117" i="10"/>
  <c r="Q137" i="10"/>
  <c r="Q129" i="10"/>
  <c r="Q122" i="10"/>
  <c r="Q146" i="10"/>
  <c r="Q143" i="10"/>
  <c r="Q134" i="10"/>
  <c r="Q126" i="10"/>
  <c r="Q123" i="10"/>
  <c r="Q119" i="10"/>
  <c r="Q115" i="10"/>
  <c r="Q124" i="10"/>
  <c r="Q116" i="10"/>
  <c r="Q110" i="10"/>
  <c r="Q106" i="10"/>
  <c r="Q102" i="10"/>
  <c r="Q98" i="10"/>
  <c r="Q94" i="10"/>
  <c r="Q118" i="10"/>
  <c r="Q111" i="10"/>
  <c r="Q107" i="10"/>
  <c r="Q103" i="10"/>
  <c r="Q99" i="10"/>
  <c r="Q95" i="10"/>
  <c r="Q120" i="10"/>
  <c r="Q112" i="10"/>
  <c r="Q108" i="10"/>
  <c r="Q104" i="10"/>
  <c r="Q100" i="10"/>
  <c r="Q96" i="10"/>
  <c r="Q92" i="10"/>
  <c r="Q101" i="10"/>
  <c r="Q90" i="10"/>
  <c r="Q87" i="10"/>
  <c r="Q83" i="10"/>
  <c r="Q79" i="10"/>
  <c r="Q75" i="10"/>
  <c r="Q69" i="10"/>
  <c r="Q65" i="10"/>
  <c r="Q61" i="10"/>
  <c r="Q105" i="10"/>
  <c r="Q88" i="10"/>
  <c r="Q84" i="10"/>
  <c r="Q80" i="10"/>
  <c r="Q76" i="10"/>
  <c r="Q70" i="10"/>
  <c r="Q66" i="10"/>
  <c r="Q133" i="10"/>
  <c r="Q109" i="10"/>
  <c r="Q93" i="10"/>
  <c r="Q91" i="10"/>
  <c r="Q89" i="10"/>
  <c r="Q85" i="10"/>
  <c r="Q81" i="10"/>
  <c r="Q77" i="10"/>
  <c r="Q73" i="10"/>
  <c r="Q67" i="10"/>
  <c r="Q113" i="10"/>
  <c r="Q78" i="10"/>
  <c r="Q68" i="10"/>
  <c r="Q63" i="10"/>
  <c r="Q60" i="10"/>
  <c r="Q56" i="10"/>
  <c r="Q52" i="10"/>
  <c r="Q48" i="10"/>
  <c r="Q44" i="10"/>
  <c r="Q40" i="10"/>
  <c r="Q36" i="10"/>
  <c r="Q32" i="10"/>
  <c r="Q28" i="10"/>
  <c r="Q24" i="10"/>
  <c r="Q20" i="10"/>
  <c r="Q82" i="10"/>
  <c r="Q57" i="10"/>
  <c r="Q53" i="10"/>
  <c r="Q49" i="10"/>
  <c r="Q45" i="10"/>
  <c r="Q41" i="10"/>
  <c r="Q37" i="10"/>
  <c r="Q33" i="10"/>
  <c r="Q29" i="10"/>
  <c r="Q25" i="10"/>
  <c r="Q21" i="10"/>
  <c r="Q86" i="10"/>
  <c r="Q58" i="10"/>
  <c r="Q54" i="10"/>
  <c r="Q50" i="10"/>
  <c r="Q46" i="10"/>
  <c r="Q42" i="10"/>
  <c r="Q38" i="10"/>
  <c r="Q34" i="10"/>
  <c r="Q30" i="10"/>
  <c r="Q26" i="10"/>
  <c r="Q22" i="10"/>
  <c r="Q55" i="10"/>
  <c r="Q39" i="10"/>
  <c r="Q19" i="10"/>
  <c r="Q14" i="10"/>
  <c r="Q114" i="10"/>
  <c r="Q74" i="10"/>
  <c r="Q59" i="10"/>
  <c r="Q43" i="10"/>
  <c r="Q27" i="10"/>
  <c r="Q18" i="10"/>
  <c r="Q15" i="10"/>
  <c r="Q62" i="10"/>
  <c r="Q47" i="10"/>
  <c r="Q31" i="10"/>
  <c r="Q23" i="10"/>
  <c r="Q16" i="10"/>
  <c r="Q97" i="10"/>
  <c r="Q64" i="10"/>
  <c r="Q51" i="10"/>
  <c r="Q35" i="10"/>
  <c r="Q17" i="10"/>
  <c r="AH23" i="4"/>
  <c r="AH25" i="5"/>
  <c r="I64" i="7"/>
  <c r="H63" i="7"/>
  <c r="F22" i="11"/>
  <c r="S8" i="10"/>
  <c r="AE24" i="5"/>
  <c r="G63" i="7"/>
  <c r="AE22" i="4"/>
  <c r="J7" i="11" l="1"/>
  <c r="H14" i="11" s="1"/>
  <c r="Y22" i="4"/>
  <c r="Z22" i="4" s="1"/>
  <c r="E24" i="11" s="1"/>
  <c r="S160" i="10"/>
  <c r="S156" i="10"/>
  <c r="S152" i="10"/>
  <c r="S161" i="10"/>
  <c r="S157" i="10"/>
  <c r="S153" i="10"/>
  <c r="S162" i="10"/>
  <c r="S158" i="10"/>
  <c r="S154" i="10"/>
  <c r="S150" i="10"/>
  <c r="S146" i="10"/>
  <c r="S142" i="10"/>
  <c r="S151" i="10"/>
  <c r="S147" i="10"/>
  <c r="S145" i="10"/>
  <c r="S137" i="10"/>
  <c r="S133" i="10"/>
  <c r="S129" i="10"/>
  <c r="S125" i="10"/>
  <c r="S155" i="10"/>
  <c r="S148" i="10"/>
  <c r="S143" i="10"/>
  <c r="S141" i="10"/>
  <c r="S138" i="10"/>
  <c r="S134" i="10"/>
  <c r="S130" i="10"/>
  <c r="S126" i="10"/>
  <c r="S159" i="10"/>
  <c r="S144" i="10"/>
  <c r="S123" i="10"/>
  <c r="S119" i="10"/>
  <c r="S115" i="10"/>
  <c r="S139" i="10"/>
  <c r="S136" i="10"/>
  <c r="S131" i="10"/>
  <c r="S128" i="10"/>
  <c r="S124" i="10"/>
  <c r="S121" i="10"/>
  <c r="S117" i="10"/>
  <c r="S140" i="10"/>
  <c r="S118" i="10"/>
  <c r="S112" i="10"/>
  <c r="S108" i="10"/>
  <c r="S104" i="10"/>
  <c r="S100" i="10"/>
  <c r="S96" i="10"/>
  <c r="S92" i="10"/>
  <c r="S127" i="10"/>
  <c r="S122" i="10"/>
  <c r="S120" i="10"/>
  <c r="S113" i="10"/>
  <c r="S109" i="10"/>
  <c r="S105" i="10"/>
  <c r="S101" i="10"/>
  <c r="S97" i="10"/>
  <c r="S93" i="10"/>
  <c r="S135" i="10"/>
  <c r="S114" i="10"/>
  <c r="S110" i="10"/>
  <c r="S106" i="10"/>
  <c r="S102" i="10"/>
  <c r="S98" i="10"/>
  <c r="S94" i="10"/>
  <c r="S90" i="10"/>
  <c r="S103" i="10"/>
  <c r="S89" i="10"/>
  <c r="S85" i="10"/>
  <c r="S81" i="10"/>
  <c r="S77" i="10"/>
  <c r="S73" i="10"/>
  <c r="S67" i="10"/>
  <c r="S63" i="10"/>
  <c r="S116" i="10"/>
  <c r="S107" i="10"/>
  <c r="S91" i="10"/>
  <c r="S86" i="10"/>
  <c r="S82" i="10"/>
  <c r="S78" i="10"/>
  <c r="S74" i="10"/>
  <c r="S68" i="10"/>
  <c r="S64" i="10"/>
  <c r="S149" i="10"/>
  <c r="S132" i="10"/>
  <c r="S111" i="10"/>
  <c r="S95" i="10"/>
  <c r="S87" i="10"/>
  <c r="S83" i="10"/>
  <c r="S79" i="10"/>
  <c r="S75" i="10"/>
  <c r="S69" i="10"/>
  <c r="S65" i="10"/>
  <c r="S99" i="10"/>
  <c r="S80" i="10"/>
  <c r="S66" i="10"/>
  <c r="S58" i="10"/>
  <c r="S54" i="10"/>
  <c r="S50" i="10"/>
  <c r="S46" i="10"/>
  <c r="S42" i="10"/>
  <c r="S38" i="10"/>
  <c r="S34" i="10"/>
  <c r="S30" i="10"/>
  <c r="S26" i="10"/>
  <c r="S22" i="10"/>
  <c r="S18" i="10"/>
  <c r="S84" i="10"/>
  <c r="S70" i="10"/>
  <c r="S62" i="10"/>
  <c r="S59" i="10"/>
  <c r="S55" i="10"/>
  <c r="S51" i="10"/>
  <c r="S47" i="10"/>
  <c r="S43" i="10"/>
  <c r="S39" i="10"/>
  <c r="S35" i="10"/>
  <c r="S31" i="10"/>
  <c r="S27" i="10"/>
  <c r="S23" i="10"/>
  <c r="S88" i="10"/>
  <c r="S60" i="10"/>
  <c r="S56" i="10"/>
  <c r="S52" i="10"/>
  <c r="S48" i="10"/>
  <c r="S44" i="10"/>
  <c r="S40" i="10"/>
  <c r="S36" i="10"/>
  <c r="S32" i="10"/>
  <c r="S28" i="10"/>
  <c r="S24" i="10"/>
  <c r="S20" i="10"/>
  <c r="S53" i="10"/>
  <c r="S37" i="10"/>
  <c r="S16" i="10"/>
  <c r="S61" i="10"/>
  <c r="S57" i="10"/>
  <c r="S41" i="10"/>
  <c r="S25" i="10"/>
  <c r="S21" i="10"/>
  <c r="S17" i="10"/>
  <c r="S76" i="10"/>
  <c r="S45" i="10"/>
  <c r="S29" i="10"/>
  <c r="S14" i="10"/>
  <c r="S49" i="10"/>
  <c r="S33" i="10"/>
  <c r="S19" i="10"/>
  <c r="S15" i="10"/>
  <c r="I65" i="7"/>
  <c r="H64" i="7"/>
  <c r="AH26" i="5"/>
  <c r="I41" i="7"/>
  <c r="H41" i="7" s="1"/>
  <c r="AH24" i="4"/>
  <c r="U8" i="10"/>
  <c r="AE23" i="4"/>
  <c r="G64" i="7"/>
  <c r="AE25" i="5"/>
  <c r="Y24" i="4" l="1"/>
  <c r="Z24" i="4" s="1"/>
  <c r="C17" i="9" s="1"/>
  <c r="I17" i="9" s="1"/>
  <c r="Y23" i="4"/>
  <c r="Z23" i="4" s="1"/>
  <c r="C16" i="9" s="1"/>
  <c r="I16" i="9" s="1"/>
  <c r="Y26" i="4"/>
  <c r="Z26" i="4" s="1"/>
  <c r="C19" i="9" s="1"/>
  <c r="I19" i="9" s="1"/>
  <c r="Y25" i="4"/>
  <c r="Z25" i="4" s="1"/>
  <c r="C18" i="9" s="1"/>
  <c r="I18" i="9" s="1"/>
  <c r="AH25" i="4"/>
  <c r="I42" i="7"/>
  <c r="H42" i="7" s="1"/>
  <c r="AH27" i="5"/>
  <c r="H65" i="7"/>
  <c r="I66" i="7"/>
  <c r="U162" i="10"/>
  <c r="U158" i="10"/>
  <c r="U154" i="10"/>
  <c r="U150" i="10"/>
  <c r="U159" i="10"/>
  <c r="U155" i="10"/>
  <c r="U151" i="10"/>
  <c r="U160" i="10"/>
  <c r="U156" i="10"/>
  <c r="U152" i="10"/>
  <c r="U148" i="10"/>
  <c r="U144" i="10"/>
  <c r="U140" i="10"/>
  <c r="U146" i="10"/>
  <c r="U139" i="10"/>
  <c r="U135" i="10"/>
  <c r="U131" i="10"/>
  <c r="U127" i="10"/>
  <c r="U153" i="10"/>
  <c r="U149" i="10"/>
  <c r="U142" i="10"/>
  <c r="U136" i="10"/>
  <c r="U132" i="10"/>
  <c r="U128" i="10"/>
  <c r="U157" i="10"/>
  <c r="U147" i="10"/>
  <c r="U145" i="10"/>
  <c r="U133" i="10"/>
  <c r="U121" i="10"/>
  <c r="U117" i="10"/>
  <c r="U161" i="10"/>
  <c r="U141" i="10"/>
  <c r="U138" i="10"/>
  <c r="U130" i="10"/>
  <c r="U125" i="10"/>
  <c r="U122" i="10"/>
  <c r="U137" i="10"/>
  <c r="U129" i="10"/>
  <c r="U123" i="10"/>
  <c r="U119" i="10"/>
  <c r="U115" i="10"/>
  <c r="U143" i="10"/>
  <c r="U120" i="10"/>
  <c r="U110" i="10"/>
  <c r="U106" i="10"/>
  <c r="U102" i="10"/>
  <c r="U98" i="10"/>
  <c r="U94" i="10"/>
  <c r="U124" i="10"/>
  <c r="U114" i="10"/>
  <c r="U111" i="10"/>
  <c r="U107" i="10"/>
  <c r="U103" i="10"/>
  <c r="U99" i="10"/>
  <c r="U95" i="10"/>
  <c r="U126" i="10"/>
  <c r="U116" i="10"/>
  <c r="U112" i="10"/>
  <c r="U108" i="10"/>
  <c r="U104" i="10"/>
  <c r="U100" i="10"/>
  <c r="U96" i="10"/>
  <c r="U92" i="10"/>
  <c r="U105" i="10"/>
  <c r="U91" i="10"/>
  <c r="U87" i="10"/>
  <c r="U83" i="10"/>
  <c r="U79" i="10"/>
  <c r="U75" i="10"/>
  <c r="U69" i="10"/>
  <c r="U65" i="10"/>
  <c r="U61" i="10"/>
  <c r="U109" i="10"/>
  <c r="U93" i="10"/>
  <c r="U90" i="10"/>
  <c r="U88" i="10"/>
  <c r="U84" i="10"/>
  <c r="U80" i="10"/>
  <c r="U76" i="10"/>
  <c r="U70" i="10"/>
  <c r="U66" i="10"/>
  <c r="U113" i="10"/>
  <c r="U97" i="10"/>
  <c r="U89" i="10"/>
  <c r="U85" i="10"/>
  <c r="U81" i="10"/>
  <c r="U77" i="10"/>
  <c r="U73" i="10"/>
  <c r="U67" i="10"/>
  <c r="U118" i="10"/>
  <c r="U82" i="10"/>
  <c r="U64" i="10"/>
  <c r="U60" i="10"/>
  <c r="U56" i="10"/>
  <c r="U52" i="10"/>
  <c r="U48" i="10"/>
  <c r="U44" i="10"/>
  <c r="U40" i="10"/>
  <c r="U36" i="10"/>
  <c r="U32" i="10"/>
  <c r="U28" i="10"/>
  <c r="U24" i="10"/>
  <c r="U20" i="10"/>
  <c r="U101" i="10"/>
  <c r="U86" i="10"/>
  <c r="U68" i="10"/>
  <c r="U63" i="10"/>
  <c r="U57" i="10"/>
  <c r="U53" i="10"/>
  <c r="U49" i="10"/>
  <c r="U45" i="10"/>
  <c r="U41" i="10"/>
  <c r="U37" i="10"/>
  <c r="U33" i="10"/>
  <c r="U29" i="10"/>
  <c r="U25" i="10"/>
  <c r="U21" i="10"/>
  <c r="U134" i="10"/>
  <c r="U74" i="10"/>
  <c r="U58" i="10"/>
  <c r="U54" i="10"/>
  <c r="U50" i="10"/>
  <c r="U46" i="10"/>
  <c r="U42" i="10"/>
  <c r="U38" i="10"/>
  <c r="U34" i="10"/>
  <c r="U30" i="10"/>
  <c r="U26" i="10"/>
  <c r="U22" i="10"/>
  <c r="U51" i="10"/>
  <c r="U35" i="10"/>
  <c r="U14" i="10"/>
  <c r="U55" i="10"/>
  <c r="U39" i="10"/>
  <c r="U23" i="10"/>
  <c r="U15" i="10"/>
  <c r="U59" i="10"/>
  <c r="U43" i="10"/>
  <c r="U27" i="10"/>
  <c r="U19" i="10"/>
  <c r="U18" i="10"/>
  <c r="U16" i="10"/>
  <c r="U78" i="10"/>
  <c r="U62" i="10"/>
  <c r="U47" i="10"/>
  <c r="U31" i="10"/>
  <c r="U17" i="10"/>
  <c r="W8" i="10"/>
  <c r="AE27" i="5"/>
  <c r="G65" i="7"/>
  <c r="AE26" i="5"/>
  <c r="G41" i="7"/>
  <c r="AE24" i="4"/>
  <c r="I67" i="7" l="1"/>
  <c r="H67" i="7" s="1"/>
  <c r="H66" i="7"/>
  <c r="N7" i="11"/>
  <c r="H15" i="11" s="1"/>
  <c r="AH26" i="4"/>
  <c r="W160" i="10"/>
  <c r="W156" i="10"/>
  <c r="W152" i="10"/>
  <c r="W161" i="10"/>
  <c r="W157" i="10"/>
  <c r="W153" i="10"/>
  <c r="W162" i="10"/>
  <c r="W158" i="10"/>
  <c r="W154" i="10"/>
  <c r="W150" i="10"/>
  <c r="W146" i="10"/>
  <c r="W142" i="10"/>
  <c r="W147" i="10"/>
  <c r="W145" i="10"/>
  <c r="W140" i="10"/>
  <c r="W137" i="10"/>
  <c r="W133" i="10"/>
  <c r="W129" i="10"/>
  <c r="W125" i="10"/>
  <c r="W151" i="10"/>
  <c r="W143" i="10"/>
  <c r="W141" i="10"/>
  <c r="W138" i="10"/>
  <c r="W134" i="10"/>
  <c r="W130" i="10"/>
  <c r="W126" i="10"/>
  <c r="W155" i="10"/>
  <c r="W148" i="10"/>
  <c r="W149" i="10"/>
  <c r="W144" i="10"/>
  <c r="W135" i="10"/>
  <c r="W132" i="10"/>
  <c r="W127" i="10"/>
  <c r="W123" i="10"/>
  <c r="W119" i="10"/>
  <c r="B119" i="10" s="1"/>
  <c r="W115" i="10"/>
  <c r="W124" i="10"/>
  <c r="W159" i="10"/>
  <c r="W139" i="10"/>
  <c r="W136" i="10"/>
  <c r="W131" i="10"/>
  <c r="W128" i="10"/>
  <c r="W121" i="10"/>
  <c r="W117" i="10"/>
  <c r="B117" i="10" s="1"/>
  <c r="W122" i="10"/>
  <c r="W114" i="10"/>
  <c r="B114" i="10" s="1"/>
  <c r="W112" i="10"/>
  <c r="B112" i="10" s="1"/>
  <c r="W108" i="10"/>
  <c r="W104" i="10"/>
  <c r="W100" i="10"/>
  <c r="W96" i="10"/>
  <c r="W92" i="10"/>
  <c r="W116" i="10"/>
  <c r="W113" i="10"/>
  <c r="B113" i="10" s="1"/>
  <c r="W109" i="10"/>
  <c r="B109" i="10" s="1"/>
  <c r="W105" i="10"/>
  <c r="W101" i="10"/>
  <c r="W97" i="10"/>
  <c r="B97" i="10" s="1"/>
  <c r="W93" i="10"/>
  <c r="W118" i="10"/>
  <c r="W110" i="10"/>
  <c r="W106" i="10"/>
  <c r="W102" i="10"/>
  <c r="W98" i="10"/>
  <c r="W94" i="10"/>
  <c r="W90" i="10"/>
  <c r="B90" i="10" s="1"/>
  <c r="V90" i="10" s="1"/>
  <c r="W107" i="10"/>
  <c r="B107" i="10" s="1"/>
  <c r="W85" i="10"/>
  <c r="W81" i="10"/>
  <c r="B81" i="10" s="1"/>
  <c r="V81" i="10" s="1"/>
  <c r="W77" i="10"/>
  <c r="B77" i="10" s="1"/>
  <c r="W73" i="10"/>
  <c r="W67" i="10"/>
  <c r="W63" i="10"/>
  <c r="W120" i="10"/>
  <c r="W111" i="10"/>
  <c r="B111" i="10" s="1"/>
  <c r="W95" i="10"/>
  <c r="W89" i="10"/>
  <c r="W86" i="10"/>
  <c r="B86" i="10" s="1"/>
  <c r="W82" i="10"/>
  <c r="B82" i="10" s="1"/>
  <c r="W78" i="10"/>
  <c r="W74" i="10"/>
  <c r="W68" i="10"/>
  <c r="W64" i="10"/>
  <c r="W99" i="10"/>
  <c r="B99" i="10" s="1"/>
  <c r="V99" i="10" s="1"/>
  <c r="W87" i="10"/>
  <c r="B87" i="10" s="1"/>
  <c r="W83" i="10"/>
  <c r="W79" i="10"/>
  <c r="B79" i="10" s="1"/>
  <c r="W75" i="10"/>
  <c r="W69" i="10"/>
  <c r="W65" i="10"/>
  <c r="W91" i="10"/>
  <c r="B91" i="10" s="1"/>
  <c r="W84" i="10"/>
  <c r="W61" i="10"/>
  <c r="W58" i="10"/>
  <c r="W54" i="10"/>
  <c r="W50" i="10"/>
  <c r="W46" i="10"/>
  <c r="W42" i="10"/>
  <c r="W38" i="10"/>
  <c r="W34" i="10"/>
  <c r="W30" i="10"/>
  <c r="W26" i="10"/>
  <c r="W22" i="10"/>
  <c r="W18" i="10"/>
  <c r="W88" i="10"/>
  <c r="W66" i="10"/>
  <c r="W62" i="10"/>
  <c r="W59" i="10"/>
  <c r="W55" i="10"/>
  <c r="W51" i="10"/>
  <c r="W47" i="10"/>
  <c r="W43" i="10"/>
  <c r="W39" i="10"/>
  <c r="W35" i="10"/>
  <c r="W31" i="10"/>
  <c r="W27" i="10"/>
  <c r="W23" i="10"/>
  <c r="W103" i="10"/>
  <c r="B103" i="10" s="1"/>
  <c r="W76" i="10"/>
  <c r="W70" i="10"/>
  <c r="W60" i="10"/>
  <c r="W56" i="10"/>
  <c r="W52" i="10"/>
  <c r="W48" i="10"/>
  <c r="W44" i="10"/>
  <c r="W40" i="10"/>
  <c r="W36" i="10"/>
  <c r="W32" i="10"/>
  <c r="W28" i="10"/>
  <c r="W24" i="10"/>
  <c r="B24" i="10" s="1"/>
  <c r="W20" i="10"/>
  <c r="W80" i="10"/>
  <c r="B80" i="10" s="1"/>
  <c r="W49" i="10"/>
  <c r="W33" i="10"/>
  <c r="W21" i="10"/>
  <c r="W16" i="10"/>
  <c r="W53" i="10"/>
  <c r="W37" i="10"/>
  <c r="W19" i="10"/>
  <c r="W57" i="10"/>
  <c r="W41" i="10"/>
  <c r="W25" i="10"/>
  <c r="W17" i="10"/>
  <c r="B17" i="10" s="1"/>
  <c r="W14" i="10"/>
  <c r="W45" i="10"/>
  <c r="W29" i="10"/>
  <c r="W15" i="10"/>
  <c r="I43" i="7"/>
  <c r="H43" i="7" s="1"/>
  <c r="AE25" i="4"/>
  <c r="AE26" i="4"/>
  <c r="G42" i="7"/>
  <c r="G67" i="7"/>
  <c r="G66" i="7"/>
  <c r="H91" i="10" l="1"/>
  <c r="D91" i="10"/>
  <c r="L91" i="10"/>
  <c r="J91" i="10"/>
  <c r="N91" i="10"/>
  <c r="P91" i="10"/>
  <c r="R91" i="10"/>
  <c r="T91" i="10"/>
  <c r="V91" i="10"/>
  <c r="D111" i="10"/>
  <c r="H111" i="10"/>
  <c r="J111" i="10"/>
  <c r="L111" i="10"/>
  <c r="N111" i="10"/>
  <c r="P111" i="10"/>
  <c r="R111" i="10"/>
  <c r="T111" i="10"/>
  <c r="V111" i="10"/>
  <c r="D80" i="10"/>
  <c r="H80" i="10"/>
  <c r="L80" i="10"/>
  <c r="J80" i="10"/>
  <c r="N80" i="10"/>
  <c r="P80" i="10"/>
  <c r="R80" i="10"/>
  <c r="T80" i="10"/>
  <c r="V80" i="10"/>
  <c r="H82" i="10"/>
  <c r="D82" i="10"/>
  <c r="L82" i="10"/>
  <c r="J82" i="10"/>
  <c r="N82" i="10"/>
  <c r="P82" i="10"/>
  <c r="R82" i="10"/>
  <c r="T82" i="10"/>
  <c r="V82" i="10"/>
  <c r="H119" i="10"/>
  <c r="D119" i="10"/>
  <c r="J119" i="10"/>
  <c r="L119" i="10"/>
  <c r="N119" i="10"/>
  <c r="P119" i="10"/>
  <c r="R119" i="10"/>
  <c r="T119" i="10"/>
  <c r="V119" i="10"/>
  <c r="H16" i="11"/>
  <c r="H18" i="11"/>
  <c r="H17" i="11"/>
  <c r="H19" i="11"/>
  <c r="H20" i="11"/>
  <c r="H21" i="11"/>
  <c r="H22" i="11"/>
  <c r="H23" i="11"/>
  <c r="H24" i="11"/>
  <c r="H17" i="10"/>
  <c r="D17" i="10"/>
  <c r="J17" i="10"/>
  <c r="L17" i="10"/>
  <c r="N17" i="10"/>
  <c r="P17" i="10"/>
  <c r="R17" i="10"/>
  <c r="T17" i="10"/>
  <c r="V17" i="10"/>
  <c r="D107" i="10"/>
  <c r="H107" i="10"/>
  <c r="L107" i="10"/>
  <c r="J107" i="10"/>
  <c r="N107" i="10"/>
  <c r="P107" i="10"/>
  <c r="R107" i="10"/>
  <c r="T107" i="10"/>
  <c r="V107" i="10"/>
  <c r="D77" i="10"/>
  <c r="H77" i="10"/>
  <c r="J77" i="10"/>
  <c r="L77" i="10"/>
  <c r="N77" i="10"/>
  <c r="P77" i="10"/>
  <c r="R77" i="10"/>
  <c r="T77" i="10"/>
  <c r="V77" i="10"/>
  <c r="H97" i="10"/>
  <c r="D97" i="10"/>
  <c r="J97" i="10"/>
  <c r="L97" i="10"/>
  <c r="N97" i="10"/>
  <c r="P97" i="10"/>
  <c r="R97" i="10"/>
  <c r="T97" i="10"/>
  <c r="V97" i="10"/>
  <c r="D79" i="10"/>
  <c r="H79" i="10"/>
  <c r="J79" i="10"/>
  <c r="L79" i="10"/>
  <c r="N79" i="10"/>
  <c r="P79" i="10"/>
  <c r="R79" i="10"/>
  <c r="T79" i="10"/>
  <c r="V79" i="10"/>
  <c r="D109" i="10"/>
  <c r="H109" i="10"/>
  <c r="J109" i="10"/>
  <c r="L109" i="10"/>
  <c r="N109" i="10"/>
  <c r="P109" i="10"/>
  <c r="R109" i="10"/>
  <c r="T109" i="10"/>
  <c r="V109" i="10"/>
  <c r="D86" i="10"/>
  <c r="H86" i="10"/>
  <c r="J86" i="10"/>
  <c r="L86" i="10"/>
  <c r="N86" i="10"/>
  <c r="P86" i="10"/>
  <c r="R86" i="10"/>
  <c r="T86" i="10"/>
  <c r="V86" i="10"/>
  <c r="H87" i="10"/>
  <c r="D87" i="10"/>
  <c r="L87" i="10"/>
  <c r="J87" i="10"/>
  <c r="N87" i="10"/>
  <c r="P87" i="10"/>
  <c r="R87" i="10"/>
  <c r="T87" i="10"/>
  <c r="D103" i="10"/>
  <c r="H103" i="10"/>
  <c r="L103" i="10"/>
  <c r="J103" i="10"/>
  <c r="N103" i="10"/>
  <c r="P103" i="10"/>
  <c r="R103" i="10"/>
  <c r="T103" i="10"/>
  <c r="D114" i="10"/>
  <c r="H114" i="10"/>
  <c r="J114" i="10"/>
  <c r="L114" i="10"/>
  <c r="N114" i="10"/>
  <c r="P114" i="10"/>
  <c r="R114" i="10"/>
  <c r="T114" i="10"/>
  <c r="V87" i="10"/>
  <c r="H117" i="10"/>
  <c r="D117" i="10"/>
  <c r="J117" i="10"/>
  <c r="L117" i="10"/>
  <c r="N117" i="10"/>
  <c r="P117" i="10"/>
  <c r="R117" i="10"/>
  <c r="T117" i="10"/>
  <c r="I44" i="7"/>
  <c r="H44" i="7" s="1"/>
  <c r="V117" i="10"/>
  <c r="D99" i="10"/>
  <c r="H99" i="10"/>
  <c r="J99" i="10"/>
  <c r="L99" i="10"/>
  <c r="N99" i="10"/>
  <c r="P99" i="10"/>
  <c r="R99" i="10"/>
  <c r="T99" i="10"/>
  <c r="H81" i="10"/>
  <c r="D81" i="10"/>
  <c r="L81" i="10"/>
  <c r="J81" i="10"/>
  <c r="N81" i="10"/>
  <c r="P81" i="10"/>
  <c r="R81" i="10"/>
  <c r="T81" i="10"/>
  <c r="X87" i="10"/>
  <c r="X81" i="10"/>
  <c r="B14" i="10"/>
  <c r="X14" i="10" s="1"/>
  <c r="B21" i="10"/>
  <c r="X21" i="10" s="1"/>
  <c r="X80" i="10"/>
  <c r="B18" i="10"/>
  <c r="X18" i="10" s="1"/>
  <c r="X99" i="10"/>
  <c r="B78" i="10"/>
  <c r="X78" i="10" s="1"/>
  <c r="B95" i="10"/>
  <c r="X95" i="10" s="1"/>
  <c r="B98" i="10"/>
  <c r="B105" i="10"/>
  <c r="X105" i="10" s="1"/>
  <c r="X117" i="10"/>
  <c r="B19" i="10"/>
  <c r="X19" i="10" s="1"/>
  <c r="B92" i="10"/>
  <c r="X92" i="10" s="1"/>
  <c r="B23" i="10"/>
  <c r="X23" i="10" s="1"/>
  <c r="B110" i="10"/>
  <c r="B89" i="10"/>
  <c r="B115" i="10"/>
  <c r="X115" i="10" s="1"/>
  <c r="V103" i="10"/>
  <c r="B85" i="10"/>
  <c r="X85" i="10" s="1"/>
  <c r="B16" i="10"/>
  <c r="B20" i="10"/>
  <c r="X20" i="10" s="1"/>
  <c r="X91" i="10"/>
  <c r="X79" i="10"/>
  <c r="X82" i="10"/>
  <c r="X111" i="10"/>
  <c r="X107" i="10"/>
  <c r="B102" i="10"/>
  <c r="X102" i="10" s="1"/>
  <c r="X109" i="10"/>
  <c r="B96" i="10"/>
  <c r="X96" i="10" s="1"/>
  <c r="X112" i="10"/>
  <c r="B121" i="10"/>
  <c r="X121" i="10" s="1"/>
  <c r="X119" i="10"/>
  <c r="B76" i="10"/>
  <c r="X76" i="10" s="1"/>
  <c r="B122" i="10"/>
  <c r="B101" i="10"/>
  <c r="B116" i="10"/>
  <c r="B22" i="10"/>
  <c r="X22" i="10" s="1"/>
  <c r="B93" i="10"/>
  <c r="X17" i="10"/>
  <c r="H90" i="10"/>
  <c r="D90" i="10"/>
  <c r="J90" i="10"/>
  <c r="L90" i="10"/>
  <c r="N90" i="10"/>
  <c r="P90" i="10"/>
  <c r="R90" i="10"/>
  <c r="T90" i="10"/>
  <c r="H112" i="10"/>
  <c r="D112" i="10"/>
  <c r="L112" i="10"/>
  <c r="J112" i="10"/>
  <c r="N112" i="10"/>
  <c r="P112" i="10"/>
  <c r="R112" i="10"/>
  <c r="T112" i="10"/>
  <c r="H113" i="10"/>
  <c r="D113" i="10"/>
  <c r="L113" i="10"/>
  <c r="J113" i="10"/>
  <c r="N113" i="10"/>
  <c r="P113" i="10"/>
  <c r="R113" i="10"/>
  <c r="T113" i="10"/>
  <c r="D24" i="10"/>
  <c r="H24" i="10"/>
  <c r="L24" i="10"/>
  <c r="J24" i="10"/>
  <c r="N24" i="10"/>
  <c r="P24" i="10"/>
  <c r="R24" i="10"/>
  <c r="T24" i="10"/>
  <c r="V114" i="10"/>
  <c r="V112" i="10"/>
  <c r="V113" i="10"/>
  <c r="V24" i="10"/>
  <c r="X24" i="10"/>
  <c r="X103" i="10"/>
  <c r="X86" i="10"/>
  <c r="B120" i="10"/>
  <c r="X77" i="10"/>
  <c r="X90" i="10"/>
  <c r="X97" i="10"/>
  <c r="X113" i="10"/>
  <c r="B100" i="10"/>
  <c r="X100" i="10" s="1"/>
  <c r="X114" i="10"/>
  <c r="B108" i="10"/>
  <c r="X108" i="10" s="1"/>
  <c r="B83" i="10"/>
  <c r="X83" i="10" s="1"/>
  <c r="B74" i="10"/>
  <c r="F74" i="10" s="1"/>
  <c r="B94" i="10"/>
  <c r="B104" i="10"/>
  <c r="X104" i="10" s="1"/>
  <c r="B88" i="10"/>
  <c r="B73" i="10"/>
  <c r="F73" i="10" s="1"/>
  <c r="B15" i="10"/>
  <c r="F15" i="10" s="1"/>
  <c r="B106" i="10"/>
  <c r="B75" i="10"/>
  <c r="F75" i="10" s="1"/>
  <c r="B84" i="10"/>
  <c r="B118" i="10"/>
  <c r="X118" i="10" s="1"/>
  <c r="G44" i="7"/>
  <c r="G43" i="7"/>
  <c r="E10" i="10" l="1"/>
  <c r="J15" i="11" s="1"/>
  <c r="F14" i="10"/>
  <c r="E9" i="10" s="1"/>
  <c r="D106" i="10"/>
  <c r="H106" i="10"/>
  <c r="L106" i="10"/>
  <c r="J106" i="10"/>
  <c r="N106" i="10"/>
  <c r="P106" i="10"/>
  <c r="R106" i="10"/>
  <c r="T106" i="10"/>
  <c r="V106" i="10"/>
  <c r="H94" i="10"/>
  <c r="D94" i="10"/>
  <c r="L94" i="10"/>
  <c r="J94" i="10"/>
  <c r="N94" i="10"/>
  <c r="P94" i="10"/>
  <c r="R94" i="10"/>
  <c r="T94" i="10"/>
  <c r="V94" i="10"/>
  <c r="H120" i="10"/>
  <c r="D120" i="10"/>
  <c r="J120" i="10"/>
  <c r="L120" i="10"/>
  <c r="N120" i="10"/>
  <c r="P120" i="10"/>
  <c r="R120" i="10"/>
  <c r="T120" i="10"/>
  <c r="V120" i="10"/>
  <c r="D84" i="10"/>
  <c r="H84" i="10"/>
  <c r="J84" i="10"/>
  <c r="L84" i="10"/>
  <c r="N84" i="10"/>
  <c r="P84" i="10"/>
  <c r="R84" i="10"/>
  <c r="T84" i="10"/>
  <c r="V84" i="10"/>
  <c r="D73" i="10"/>
  <c r="H73" i="10"/>
  <c r="L73" i="10"/>
  <c r="J73" i="10"/>
  <c r="N73" i="10"/>
  <c r="P73" i="10"/>
  <c r="R73" i="10"/>
  <c r="T73" i="10"/>
  <c r="V73" i="10"/>
  <c r="D74" i="10"/>
  <c r="H74" i="10"/>
  <c r="L74" i="10"/>
  <c r="J74" i="10"/>
  <c r="N74" i="10"/>
  <c r="P74" i="10"/>
  <c r="R74" i="10"/>
  <c r="T74" i="10"/>
  <c r="V74" i="10"/>
  <c r="H100" i="10"/>
  <c r="D100" i="10"/>
  <c r="J100" i="10"/>
  <c r="L100" i="10"/>
  <c r="N100" i="10"/>
  <c r="P100" i="10"/>
  <c r="R100" i="10"/>
  <c r="T100" i="10"/>
  <c r="V100" i="10"/>
  <c r="X106" i="10"/>
  <c r="X120" i="10"/>
  <c r="D116" i="10"/>
  <c r="H116" i="10"/>
  <c r="J116" i="10"/>
  <c r="L116" i="10"/>
  <c r="N116" i="10"/>
  <c r="P116" i="10"/>
  <c r="R116" i="10"/>
  <c r="T116" i="10"/>
  <c r="V116" i="10"/>
  <c r="D96" i="10"/>
  <c r="H96" i="10"/>
  <c r="L96" i="10"/>
  <c r="J96" i="10"/>
  <c r="N96" i="10"/>
  <c r="P96" i="10"/>
  <c r="R96" i="10"/>
  <c r="T96" i="10"/>
  <c r="V96" i="10"/>
  <c r="H102" i="10"/>
  <c r="D102" i="10"/>
  <c r="J102" i="10"/>
  <c r="L102" i="10"/>
  <c r="N102" i="10"/>
  <c r="P102" i="10"/>
  <c r="R102" i="10"/>
  <c r="T102" i="10"/>
  <c r="V102" i="10"/>
  <c r="X73" i="10"/>
  <c r="H23" i="10"/>
  <c r="D23" i="10"/>
  <c r="L23" i="10"/>
  <c r="J23" i="10"/>
  <c r="N23" i="10"/>
  <c r="P23" i="10"/>
  <c r="R23" i="10"/>
  <c r="T23" i="10"/>
  <c r="V23" i="10"/>
  <c r="D18" i="10"/>
  <c r="H18" i="10"/>
  <c r="J18" i="10"/>
  <c r="L18" i="10"/>
  <c r="N18" i="10"/>
  <c r="P18" i="10"/>
  <c r="R18" i="10"/>
  <c r="T18" i="10"/>
  <c r="V18" i="10"/>
  <c r="X94" i="10"/>
  <c r="D15" i="10"/>
  <c r="H15" i="10"/>
  <c r="L15" i="10"/>
  <c r="J15" i="10"/>
  <c r="N15" i="10"/>
  <c r="P15" i="10"/>
  <c r="R15" i="10"/>
  <c r="T15" i="10"/>
  <c r="V15" i="10"/>
  <c r="D75" i="10"/>
  <c r="H75" i="10"/>
  <c r="L75" i="10"/>
  <c r="J75" i="10"/>
  <c r="N75" i="10"/>
  <c r="P75" i="10"/>
  <c r="R75" i="10"/>
  <c r="T75" i="10"/>
  <c r="V75" i="10"/>
  <c r="D88" i="10"/>
  <c r="H88" i="10"/>
  <c r="L88" i="10"/>
  <c r="J88" i="10"/>
  <c r="N88" i="10"/>
  <c r="P88" i="10"/>
  <c r="R88" i="10"/>
  <c r="T88" i="10"/>
  <c r="V88" i="10"/>
  <c r="D83" i="10"/>
  <c r="H83" i="10"/>
  <c r="L83" i="10"/>
  <c r="J83" i="10"/>
  <c r="N83" i="10"/>
  <c r="P83" i="10"/>
  <c r="R83" i="10"/>
  <c r="T83" i="10"/>
  <c r="V83" i="10"/>
  <c r="H101" i="10"/>
  <c r="D101" i="10"/>
  <c r="J101" i="10"/>
  <c r="L101" i="10"/>
  <c r="N101" i="10"/>
  <c r="P101" i="10"/>
  <c r="R101" i="10"/>
  <c r="T101" i="10"/>
  <c r="V101" i="10"/>
  <c r="H121" i="10"/>
  <c r="D121" i="10"/>
  <c r="L121" i="10"/>
  <c r="J121" i="10"/>
  <c r="N121" i="10"/>
  <c r="P121" i="10"/>
  <c r="R121" i="10"/>
  <c r="T121" i="10"/>
  <c r="V121" i="10"/>
  <c r="X15" i="10"/>
  <c r="D115" i="10"/>
  <c r="H115" i="10"/>
  <c r="L115" i="10"/>
  <c r="J115" i="10"/>
  <c r="N115" i="10"/>
  <c r="P115" i="10"/>
  <c r="R115" i="10"/>
  <c r="T115" i="10"/>
  <c r="V115" i="10"/>
  <c r="H92" i="10"/>
  <c r="D92" i="10"/>
  <c r="J92" i="10"/>
  <c r="L92" i="10"/>
  <c r="N92" i="10"/>
  <c r="P92" i="10"/>
  <c r="R92" i="10"/>
  <c r="T92" i="10"/>
  <c r="V92" i="10"/>
  <c r="H95" i="10"/>
  <c r="D95" i="10"/>
  <c r="J95" i="10"/>
  <c r="L95" i="10"/>
  <c r="N95" i="10"/>
  <c r="P95" i="10"/>
  <c r="R95" i="10"/>
  <c r="T95" i="10"/>
  <c r="V95" i="10"/>
  <c r="H21" i="10"/>
  <c r="D21" i="10"/>
  <c r="J21" i="10"/>
  <c r="L21" i="10"/>
  <c r="N21" i="10"/>
  <c r="P21" i="10"/>
  <c r="R21" i="10"/>
  <c r="T21" i="10"/>
  <c r="V21" i="10"/>
  <c r="X116" i="10"/>
  <c r="X88" i="10"/>
  <c r="D108" i="10"/>
  <c r="H108" i="10"/>
  <c r="J108" i="10"/>
  <c r="L108" i="10"/>
  <c r="N108" i="10"/>
  <c r="P108" i="10"/>
  <c r="R108" i="10"/>
  <c r="T108" i="10"/>
  <c r="V108" i="10"/>
  <c r="D93" i="10"/>
  <c r="H93" i="10"/>
  <c r="L93" i="10"/>
  <c r="J93" i="10"/>
  <c r="N93" i="10"/>
  <c r="P93" i="10"/>
  <c r="R93" i="10"/>
  <c r="T93" i="10"/>
  <c r="V93" i="10"/>
  <c r="D122" i="10"/>
  <c r="H122" i="10"/>
  <c r="L122" i="10"/>
  <c r="J122" i="10"/>
  <c r="N122" i="10"/>
  <c r="P122" i="10"/>
  <c r="R122" i="10"/>
  <c r="T122" i="10"/>
  <c r="V122" i="10"/>
  <c r="D16" i="10"/>
  <c r="H16" i="10"/>
  <c r="L16" i="10"/>
  <c r="J16" i="10"/>
  <c r="N16" i="10"/>
  <c r="P16" i="10"/>
  <c r="R16" i="10"/>
  <c r="T16" i="10"/>
  <c r="V16" i="10"/>
  <c r="H89" i="10"/>
  <c r="D89" i="10"/>
  <c r="J89" i="10"/>
  <c r="L89" i="10"/>
  <c r="N89" i="10"/>
  <c r="P89" i="10"/>
  <c r="R89" i="10"/>
  <c r="T89" i="10"/>
  <c r="V89" i="10"/>
  <c r="D19" i="10"/>
  <c r="H19" i="10"/>
  <c r="L19" i="10"/>
  <c r="J19" i="10"/>
  <c r="N19" i="10"/>
  <c r="P19" i="10"/>
  <c r="R19" i="10"/>
  <c r="T19" i="10"/>
  <c r="V19" i="10"/>
  <c r="D98" i="10"/>
  <c r="H98" i="10"/>
  <c r="L98" i="10"/>
  <c r="J98" i="10"/>
  <c r="N98" i="10"/>
  <c r="P98" i="10"/>
  <c r="R98" i="10"/>
  <c r="T98" i="10"/>
  <c r="V98" i="10"/>
  <c r="X75" i="10"/>
  <c r="H14" i="10"/>
  <c r="D14" i="10"/>
  <c r="L14" i="10"/>
  <c r="J14" i="10"/>
  <c r="N14" i="10"/>
  <c r="P14" i="10"/>
  <c r="R14" i="10"/>
  <c r="T14" i="10"/>
  <c r="V14" i="10"/>
  <c r="X101" i="10"/>
  <c r="X89" i="10"/>
  <c r="H104" i="10"/>
  <c r="D104" i="10"/>
  <c r="J104" i="10"/>
  <c r="L104" i="10"/>
  <c r="N104" i="10"/>
  <c r="P104" i="10"/>
  <c r="R104" i="10"/>
  <c r="T104" i="10"/>
  <c r="V104" i="10"/>
  <c r="H118" i="10"/>
  <c r="D118" i="10"/>
  <c r="J118" i="10"/>
  <c r="L118" i="10"/>
  <c r="N118" i="10"/>
  <c r="P118" i="10"/>
  <c r="R118" i="10"/>
  <c r="T118" i="10"/>
  <c r="V118" i="10"/>
  <c r="H22" i="10"/>
  <c r="D22" i="10"/>
  <c r="J22" i="10"/>
  <c r="L22" i="10"/>
  <c r="N22" i="10"/>
  <c r="P22" i="10"/>
  <c r="R22" i="10"/>
  <c r="T22" i="10"/>
  <c r="V22" i="10"/>
  <c r="D76" i="10"/>
  <c r="H76" i="10"/>
  <c r="J76" i="10"/>
  <c r="L76" i="10"/>
  <c r="N76" i="10"/>
  <c r="P76" i="10"/>
  <c r="R76" i="10"/>
  <c r="T76" i="10"/>
  <c r="V76" i="10"/>
  <c r="X93" i="10"/>
  <c r="D20" i="10"/>
  <c r="H20" i="10"/>
  <c r="J20" i="10"/>
  <c r="L20" i="10"/>
  <c r="N20" i="10"/>
  <c r="P20" i="10"/>
  <c r="R20" i="10"/>
  <c r="T20" i="10"/>
  <c r="V20" i="10"/>
  <c r="D85" i="10"/>
  <c r="H85" i="10"/>
  <c r="J85" i="10"/>
  <c r="L85" i="10"/>
  <c r="N85" i="10"/>
  <c r="P85" i="10"/>
  <c r="R85" i="10"/>
  <c r="T85" i="10"/>
  <c r="V85" i="10"/>
  <c r="H110" i="10"/>
  <c r="D110" i="10"/>
  <c r="L110" i="10"/>
  <c r="J110" i="10"/>
  <c r="N110" i="10"/>
  <c r="P110" i="10"/>
  <c r="R110" i="10"/>
  <c r="T110" i="10"/>
  <c r="V110" i="10"/>
  <c r="H105" i="10"/>
  <c r="D105" i="10"/>
  <c r="J105" i="10"/>
  <c r="L105" i="10"/>
  <c r="N105" i="10"/>
  <c r="P105" i="10"/>
  <c r="R105" i="10"/>
  <c r="T105" i="10"/>
  <c r="V105" i="10"/>
  <c r="X98" i="10"/>
  <c r="D78" i="10"/>
  <c r="H78" i="10"/>
  <c r="L78" i="10"/>
  <c r="J78" i="10"/>
  <c r="N78" i="10"/>
  <c r="P78" i="10"/>
  <c r="R78" i="10"/>
  <c r="T78" i="10"/>
  <c r="V78" i="10"/>
  <c r="X84" i="10"/>
  <c r="X16" i="10"/>
  <c r="X122" i="10"/>
  <c r="X110" i="10"/>
  <c r="X74" i="10"/>
  <c r="E11" i="10" l="1"/>
  <c r="I15" i="11"/>
  <c r="K15" i="11" s="1"/>
  <c r="W9" i="10"/>
  <c r="I24" i="11" s="1"/>
  <c r="U9" i="10"/>
  <c r="M9" i="10"/>
  <c r="G9" i="10"/>
  <c r="Q10" i="10"/>
  <c r="J21" i="11" s="1"/>
  <c r="K10" i="10"/>
  <c r="J18" i="11" s="1"/>
  <c r="S9" i="10"/>
  <c r="I9" i="10"/>
  <c r="O10" i="10"/>
  <c r="J20" i="11" s="1"/>
  <c r="G10" i="10"/>
  <c r="J16" i="11" s="1"/>
  <c r="Q9" i="10"/>
  <c r="K9" i="10"/>
  <c r="W10" i="10"/>
  <c r="J24" i="11" s="1"/>
  <c r="U10" i="10"/>
  <c r="J23" i="11" s="1"/>
  <c r="M10" i="10"/>
  <c r="J19" i="11" s="1"/>
  <c r="C10" i="10"/>
  <c r="J14" i="11" s="1"/>
  <c r="O9" i="10"/>
  <c r="C9" i="10"/>
  <c r="S10" i="10"/>
  <c r="J22" i="11" s="1"/>
  <c r="I10" i="10"/>
  <c r="J17" i="11" s="1"/>
  <c r="I21" i="11" l="1"/>
  <c r="K21" i="11" s="1"/>
  <c r="Q11" i="10"/>
  <c r="I22" i="11"/>
  <c r="K22" i="11" s="1"/>
  <c r="S11" i="10"/>
  <c r="I19" i="11"/>
  <c r="K19" i="11" s="1"/>
  <c r="M11" i="10"/>
  <c r="I14" i="11"/>
  <c r="K14" i="11" s="1"/>
  <c r="C11" i="10"/>
  <c r="I23" i="11"/>
  <c r="K23" i="11" s="1"/>
  <c r="U11" i="10"/>
  <c r="W11" i="10"/>
  <c r="I20" i="11"/>
  <c r="K20" i="11" s="1"/>
  <c r="O11" i="10"/>
  <c r="I18" i="11"/>
  <c r="K18" i="11" s="1"/>
  <c r="K11" i="10"/>
  <c r="I17" i="11"/>
  <c r="K17" i="11" s="1"/>
  <c r="I11" i="10"/>
  <c r="I16" i="11"/>
  <c r="K16" i="11" s="1"/>
  <c r="G11" i="10"/>
  <c r="K24" i="11"/>
  <c r="Q24" i="11" l="1"/>
  <c r="Q22" i="11"/>
  <c r="Q20" i="11"/>
  <c r="Q18" i="11"/>
  <c r="Q16" i="11"/>
  <c r="Q14" i="11"/>
  <c r="Q23" i="11"/>
  <c r="Q21" i="11"/>
  <c r="Q19" i="11"/>
  <c r="Q17" i="11"/>
  <c r="Q15" i="11"/>
  <c r="L15" i="11" l="1"/>
  <c r="L22" i="11"/>
  <c r="L21" i="11"/>
  <c r="L23" i="11"/>
  <c r="L19" i="11"/>
  <c r="L18" i="11"/>
  <c r="L14" i="11"/>
  <c r="L16" i="11"/>
  <c r="L24" i="11"/>
  <c r="L20" i="11"/>
  <c r="L17" i="11"/>
</calcChain>
</file>

<file path=xl/comments1.xml><?xml version="1.0" encoding="utf-8"?>
<comments xmlns="http://schemas.openxmlformats.org/spreadsheetml/2006/main">
  <authors>
    <author/>
  </authors>
  <commentList>
    <comment ref="T11" authorId="0" shapeId="0">
      <text>
        <r>
          <rPr>
            <sz val="10"/>
            <color rgb="FF000000"/>
            <rFont val="Arial"/>
            <family val="2"/>
          </rPr>
          <t>======
ID#AAAAKOgwrE8
Gustavo    (2020-09-08 21:13:41)
Experiencia específica</t>
        </r>
      </text>
    </comment>
    <comment ref="T33" authorId="0" shapeId="0">
      <text>
        <r>
          <rPr>
            <sz val="10"/>
            <color rgb="FF000000"/>
            <rFont val="Arial"/>
            <family val="2"/>
          </rPr>
          <t>======
ID#AAAAKOgwrFs
Gustavo    (2020-09-08 21:13:41)
Experiencia específica</t>
        </r>
      </text>
    </comment>
    <comment ref="T143" authorId="0" shapeId="0">
      <text>
        <r>
          <rPr>
            <sz val="10"/>
            <color rgb="FF000000"/>
            <rFont val="Arial"/>
            <family val="2"/>
          </rPr>
          <t>======
ID#AAAAKOgwrF8
Gustavo    (2020-09-08 21:13:41)
Experiencia específica</t>
        </r>
      </text>
    </comment>
    <comment ref="T165" authorId="0" shapeId="0">
      <text>
        <r>
          <rPr>
            <sz val="10"/>
            <color rgb="FF000000"/>
            <rFont val="Arial"/>
            <family val="2"/>
          </rPr>
          <t>======
ID#AAAAKOgwrFw
Gustavo    (2020-09-08 21:13:41)
Experiencia específica</t>
        </r>
      </text>
    </comment>
    <comment ref="T187" authorId="0" shapeId="0">
      <text>
        <r>
          <rPr>
            <sz val="10"/>
            <color rgb="FF000000"/>
            <rFont val="Arial"/>
            <family val="2"/>
          </rPr>
          <t>======
ID#AAAAKOgwrGA
Gustavo    (2020-09-08 21:13:41)
Experiencia específica</t>
        </r>
      </text>
    </comment>
    <comment ref="T209" authorId="0" shapeId="0">
      <text>
        <r>
          <rPr>
            <sz val="10"/>
            <color rgb="FF000000"/>
            <rFont val="Arial"/>
            <family val="2"/>
          </rPr>
          <t>======
ID#AAAAKOgwrGM
Gustavo    (2020-09-08 21:13:41)
Experiencia específica</t>
        </r>
      </text>
    </comment>
    <comment ref="T231" authorId="0" shapeId="0">
      <text>
        <r>
          <rPr>
            <sz val="10"/>
            <color rgb="FF000000"/>
            <rFont val="Arial"/>
            <family val="2"/>
          </rPr>
          <t>======
ID#AAAAKOgwrFM
Gustavo    (2020-09-08 21:13:41)
Experiencia específica</t>
        </r>
      </text>
    </comment>
    <comment ref="T253" authorId="0" shapeId="0">
      <text>
        <r>
          <rPr>
            <sz val="10"/>
            <color rgb="FF000000"/>
            <rFont val="Arial"/>
            <family val="2"/>
          </rPr>
          <t>======
ID#AAAAKOgwrGU
Gustavo    (2020-09-08 21:13:41)
Experiencia específica</t>
        </r>
      </text>
    </comment>
    <comment ref="T275" authorId="0" shapeId="0">
      <text>
        <r>
          <rPr>
            <sz val="10"/>
            <color rgb="FF000000"/>
            <rFont val="Arial"/>
            <family val="2"/>
          </rPr>
          <t>======
ID#AAAAKOgwrFE
Gustavo    (2020-09-08 21:13:41)
Experiencia específica</t>
        </r>
      </text>
    </comment>
    <comment ref="T297" authorId="0" shapeId="0">
      <text>
        <r>
          <rPr>
            <sz val="10"/>
            <color rgb="FF000000"/>
            <rFont val="Arial"/>
            <family val="2"/>
          </rPr>
          <t>======
ID#AAAAKOgwrGQ
Gustavo    (2020-09-08 21:13:41)
Experiencia específica</t>
        </r>
      </text>
    </comment>
    <comment ref="T319" authorId="0" shapeId="0">
      <text>
        <r>
          <rPr>
            <sz val="10"/>
            <color rgb="FF000000"/>
            <rFont val="Arial"/>
            <family val="2"/>
          </rPr>
          <t>======
ID#AAAAKOgwrFU
Gustavo    (2020-09-08 21:13:41)
Experiencia específica</t>
        </r>
      </text>
    </comment>
  </commentList>
  <extLst>
    <ext xmlns:r="http://schemas.openxmlformats.org/officeDocument/2006/relationships" uri="GoogleSheetsCustomDataVersion1">
      <go:sheetsCustomData xmlns:go="http://customooxmlschemas.google.com/" r:id="rId1" roundtripDataSignature="AMtx7mj2EgJmJQlOtRw0znVoc4RmgcboNw=="/>
    </ext>
  </extLst>
</comments>
</file>

<file path=xl/comments2.xml><?xml version="1.0" encoding="utf-8"?>
<comments xmlns="http://schemas.openxmlformats.org/spreadsheetml/2006/main">
  <authors>
    <author/>
  </authors>
  <commentList>
    <comment ref="T33" authorId="0" shapeId="0">
      <text>
        <r>
          <rPr>
            <sz val="10"/>
            <color rgb="FF000000"/>
            <rFont val="Arial"/>
            <family val="2"/>
          </rPr>
          <t>======
ID#AAAAKOgwrGI
Gustavo    (2020-09-08 21:13:41)
Experiencia específica</t>
        </r>
      </text>
    </comment>
    <comment ref="T143" authorId="0" shapeId="0">
      <text>
        <r>
          <rPr>
            <sz val="10"/>
            <color rgb="FF000000"/>
            <rFont val="Arial"/>
            <family val="2"/>
          </rPr>
          <t>======
ID#AAAAKOgwrFk
Gustavo    (2020-09-08 21:13:41)
Experiencia específica</t>
        </r>
      </text>
    </comment>
    <comment ref="T165" authorId="0" shapeId="0">
      <text>
        <r>
          <rPr>
            <sz val="10"/>
            <color rgb="FF000000"/>
            <rFont val="Arial"/>
            <family val="2"/>
          </rPr>
          <t>======
ID#AAAAKOgwrF4
Gustavo    (2020-09-08 21:13:41)
Experiencia específica</t>
        </r>
      </text>
    </comment>
    <comment ref="T187" authorId="0" shapeId="0">
      <text>
        <r>
          <rPr>
            <sz val="10"/>
            <color rgb="FF000000"/>
            <rFont val="Arial"/>
            <family val="2"/>
          </rPr>
          <t>======
ID#AAAAKOgwrFY
Gustavo    (2020-09-08 21:13:41)
Experiencia específica</t>
        </r>
      </text>
    </comment>
    <comment ref="T211" authorId="0" shapeId="0">
      <text>
        <r>
          <rPr>
            <sz val="10"/>
            <color rgb="FF000000"/>
            <rFont val="Arial"/>
            <family val="2"/>
          </rPr>
          <t>======
ID#AAAAKOgwrF0
Gustavo    (2020-09-08 21:13:41)
Experiencia específica</t>
        </r>
      </text>
    </comment>
    <comment ref="T233" authorId="0" shapeId="0">
      <text>
        <r>
          <rPr>
            <sz val="10"/>
            <color rgb="FF000000"/>
            <rFont val="Arial"/>
            <family val="2"/>
          </rPr>
          <t>======
ID#AAAAKOgwrGE
Gustavo    (2020-09-08 21:13:41)
Experiencia específica</t>
        </r>
      </text>
    </comment>
    <comment ref="T255" authorId="0" shapeId="0">
      <text>
        <r>
          <rPr>
            <sz val="10"/>
            <color rgb="FF000000"/>
            <rFont val="Arial"/>
            <family val="2"/>
          </rPr>
          <t>======
ID#AAAAKOgwrFc
Gustavo    (2020-09-08 21:13:41)
Experiencia específica</t>
        </r>
      </text>
    </comment>
    <comment ref="T277" authorId="0" shapeId="0">
      <text>
        <r>
          <rPr>
            <sz val="10"/>
            <color rgb="FF000000"/>
            <rFont val="Arial"/>
            <family val="2"/>
          </rPr>
          <t>======
ID#AAAAKOgwrFA
Gustavo    (2020-09-08 21:13:41)
Experiencia específica</t>
        </r>
      </text>
    </comment>
  </commentList>
  <extLst>
    <ext xmlns:r="http://schemas.openxmlformats.org/officeDocument/2006/relationships" uri="GoogleSheetsCustomDataVersion1">
      <go:sheetsCustomData xmlns:go="http://customooxmlschemas.google.com/" r:id="rId1" roundtripDataSignature="AMtx7mhMpj34GPq5ZesvYdyNYoTMZHAl0w=="/>
    </ext>
  </extLst>
</comments>
</file>

<file path=xl/comments3.xml><?xml version="1.0" encoding="utf-8"?>
<comments xmlns="http://schemas.openxmlformats.org/spreadsheetml/2006/main">
  <authors>
    <author/>
  </authors>
  <commentList>
    <comment ref="A4" authorId="0" shapeId="0">
      <text>
        <r>
          <rPr>
            <sz val="10"/>
            <color rgb="FF000000"/>
            <rFont val="Arial"/>
            <family val="2"/>
          </rPr>
          <t>======
ID#AAAAKOgwrFQ
Gustavo    (2020-09-08 21:13:41)
IR = Z1</t>
        </r>
      </text>
    </comment>
    <comment ref="A5" authorId="0" shapeId="0">
      <text>
        <r>
          <rPr>
            <sz val="10"/>
            <color rgb="FF000000"/>
            <rFont val="Arial"/>
            <family val="2"/>
          </rPr>
          <t>======
ID#AAAAKOgwrFg
Gustavo    (2020-09-08 21:13:41)
IRES = Z2</t>
        </r>
      </text>
    </comment>
  </commentList>
  <extLst>
    <ext xmlns:r="http://schemas.openxmlformats.org/officeDocument/2006/relationships" uri="GoogleSheetsCustomDataVersion1">
      <go:sheetsCustomData xmlns:go="http://customooxmlschemas.google.com/" r:id="rId1" roundtripDataSignature="AMtx7mh9TC5dE6s1IEox4agI7ZrwIXTPIw=="/>
    </ext>
  </extLst>
</comments>
</file>

<file path=xl/sharedStrings.xml><?xml version="1.0" encoding="utf-8"?>
<sst xmlns="http://schemas.openxmlformats.org/spreadsheetml/2006/main" count="2254" uniqueCount="386">
  <si>
    <t>UNIVERSIDAD DE ANTIOQUIA</t>
  </si>
  <si>
    <t>OBJETO:</t>
  </si>
  <si>
    <t>LISTADO DE OFERENTES</t>
  </si>
  <si>
    <t>NRO</t>
  </si>
  <si>
    <t>OFERENTE</t>
  </si>
  <si>
    <r>
      <rPr>
        <b/>
        <sz val="10"/>
        <rFont val="Arial"/>
        <family val="2"/>
      </rPr>
      <t>OBSERVACIÓN:</t>
    </r>
    <r>
      <rPr>
        <sz val="10"/>
        <rFont val="Arial"/>
        <family val="2"/>
      </rPr>
      <t xml:space="preserve">
</t>
    </r>
  </si>
  <si>
    <t>APERTURA DE SOBRES</t>
  </si>
  <si>
    <t>N°</t>
  </si>
  <si>
    <t>PROPONENTES</t>
  </si>
  <si>
    <t>OBSERVACIONES</t>
  </si>
  <si>
    <t>EVALUACIÓN DE REQUISITOS JURÍDICOS</t>
  </si>
  <si>
    <t>NIT O CÉDULA</t>
  </si>
  <si>
    <t>REQUISITOS JURÍDICOS DE PARTICIPACIÓN  (personas naturales y jurídicas) numeral 5.1</t>
  </si>
  <si>
    <t>Numeral</t>
  </si>
  <si>
    <t>5.1.1 Requisitos personas naturales</t>
  </si>
  <si>
    <t>No estar reportado al Boletín de Responsables Fiscales de la Contraloría General de la República (Art. 60 Ley 610 de 2000; Circular 005 del 25 de febrero de 2008).</t>
  </si>
  <si>
    <t>No tener antecedentes disciplinarios en la Procuraduría General de la Nación.</t>
  </si>
  <si>
    <t>No estar en mora en el Sistema Registro Nacional de Medidas Correctivas RNMC de la Policía Nacional de Colombia (artículo 183 de la Ley 1801 de 2016)</t>
  </si>
  <si>
    <t>Estar inscrita en el Registro Único de Tributario.</t>
  </si>
  <si>
    <t>Póliza de seriedad de la oferta a favor de entidades Estatales y a nombre de la Universidad de Antioquia.</t>
  </si>
  <si>
    <t>Aseguradora:</t>
  </si>
  <si>
    <t>Número:</t>
  </si>
  <si>
    <t>Valor :</t>
  </si>
  <si>
    <t>Vigencia:</t>
  </si>
  <si>
    <t>CUMPLE /NO CUMPLE</t>
  </si>
  <si>
    <t>5.1.2. Requisitos personas jurídicas de forma individual</t>
  </si>
  <si>
    <t>Haber cumplido con los aportes al Sistema de Seguridad Social Integral y Parafiscales2,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</si>
  <si>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</si>
  <si>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Póliza número:</t>
  </si>
  <si>
    <t>valor asegurado:</t>
  </si>
  <si>
    <t>Vigencia [dias]:</t>
  </si>
  <si>
    <t>CUMPLE/NO CUMPLE</t>
  </si>
  <si>
    <t>EVALUACIÓN DE EXPERIENCIA GENERAL</t>
  </si>
  <si>
    <t>SALARIO MÍNIMO</t>
  </si>
  <si>
    <t>COCIENTE EVALUACIÓN</t>
  </si>
  <si>
    <t>PRESUPUESTO OFICIAL</t>
  </si>
  <si>
    <t>EN PESOS</t>
  </si>
  <si>
    <t>EN SMMLV</t>
  </si>
  <si>
    <t>EXPERIENCIA GENERAL Y ESPECÍFICA</t>
  </si>
  <si>
    <t>CERTIFICADOS PRESENTADOS</t>
  </si>
  <si>
    <t>ITEM</t>
  </si>
  <si>
    <t>N° DEL CONSECUTIVO DEL REPORTE DEL CONTRATO EJECUTADO EN EL RUP (1)</t>
  </si>
  <si>
    <t>N° de Folio en el RUP (2)</t>
  </si>
  <si>
    <t>CONTRATO (3)</t>
  </si>
  <si>
    <t>CONTRATANTE (4)</t>
  </si>
  <si>
    <t>EN SMMLV (5)</t>
  </si>
  <si>
    <t>FORMA DE
EJECUCIÓN (6)</t>
  </si>
  <si>
    <t>% de Participación (7)</t>
  </si>
  <si>
    <t>CLASIFICACIÓN DEL OBJETO DEL CONTRATO (8)</t>
  </si>
  <si>
    <t>PRESENTACIÓN DE CERTIFICADOS (9)</t>
  </si>
  <si>
    <t>ALCANCE DEL OBJETO CONTRACTUAL (10)</t>
  </si>
  <si>
    <t>VALORACIÓN DE OBSERVACIONES (11)</t>
  </si>
  <si>
    <t>VALORACIÓN DE REQUERIMIENTOS ENTREGADOS(12)</t>
  </si>
  <si>
    <t>SMMLV DE PARTICIPACIÓN PONDERADOS (13)</t>
  </si>
  <si>
    <t>TABLA RESUMEN EXPERIENCIA</t>
  </si>
  <si>
    <t>ESTATUS</t>
  </si>
  <si>
    <t>VALIDACIÓN DE CODIGOS SEGÚN TABLA  3 (CODIGOS UNSPSC) DE LOS TÉRMINOS DE REFERENCIA</t>
  </si>
  <si>
    <t>VALORACIÓN</t>
  </si>
  <si>
    <t>T</t>
  </si>
  <si>
    <t>I</t>
  </si>
  <si>
    <t>SI</t>
  </si>
  <si>
    <t>TOTAL EXPERIENCIA ESPECÍFICA EN SMMLV</t>
  </si>
  <si>
    <t>INDICE SUMATORIA CONTRATOS/PRESUPUESTO OFICIAL</t>
  </si>
  <si>
    <t xml:space="preserve">EXPERIENCIA GENERAL </t>
  </si>
  <si>
    <t>VALIDACIÓN DE CODIGOS SEGÚN TABLA  4 (CODIGOS UNSPSC)</t>
  </si>
  <si>
    <t>450 DE 2018</t>
  </si>
  <si>
    <t>INSTITUTO NACIONAL DE VIGILANCIA DE MEDICAMENTOS Y ALIMENTOS</t>
  </si>
  <si>
    <t>EVALUACIÓN DE EXPERIENCIA ESPECIFICA</t>
  </si>
  <si>
    <t>EVALUACIÓN EXPERIENCIA - INDICADORES FINANCIEROS</t>
  </si>
  <si>
    <t>PROPONENTE</t>
  </si>
  <si>
    <t>INDICADOR 1</t>
  </si>
  <si>
    <t>INDICADOR 2</t>
  </si>
  <si>
    <t>ÍNDICE DE ENDEUDAMIENTO</t>
  </si>
  <si>
    <t>IE = PT/AT &lt;=
Siendo PT = pasivo total 
AT = activo total</t>
  </si>
  <si>
    <t>CAPITAL DE TRABAJO</t>
  </si>
  <si>
    <t>CT = AC-PC ≥ PO
Siendo PO = Presupuesto Oficial</t>
  </si>
  <si>
    <t>PASIVO TOTAL</t>
  </si>
  <si>
    <t>ACTIVO TOTAL</t>
  </si>
  <si>
    <t>TOTAL</t>
  </si>
  <si>
    <t>ESTADO</t>
  </si>
  <si>
    <t>ACTIVO CORRIENTE</t>
  </si>
  <si>
    <t>PASIVO CORRIENTE</t>
  </si>
  <si>
    <t>TABLA RESUMEN</t>
  </si>
  <si>
    <t>PRESUPUESTO OFICIAL
UNIVERSIDAD DE ANTIOQUIA</t>
  </si>
  <si>
    <t>LOGO DEL OFERENTE</t>
  </si>
  <si>
    <t>VERIFICACIÓN DE ITEMS</t>
  </si>
  <si>
    <t>VERIFICACIÓN DE DESCRIPCIÓN</t>
  </si>
  <si>
    <t>VERIFICACIÓN DE UNIDADES</t>
  </si>
  <si>
    <t>VERIFICACIÓN DE CANTIDADES</t>
  </si>
  <si>
    <t>VERIFICACIÓN DE PRECIOS UNITARIOS</t>
  </si>
  <si>
    <t>VERIFICACIÓN DE VALORES TOTALES</t>
  </si>
  <si>
    <t>PONDERACIÓN DE HABILITACIÓN</t>
  </si>
  <si>
    <t>VERIFICACIÓN DE REDONDEO</t>
  </si>
  <si>
    <t>DIFERENCIA</t>
  </si>
  <si>
    <t>CIUDAD UNIVERSITARIA</t>
  </si>
  <si>
    <t xml:space="preserve">OBJETO: </t>
  </si>
  <si>
    <t>ITEMS</t>
  </si>
  <si>
    <t>DESCRIPCIÓN</t>
  </si>
  <si>
    <t>UNIDAD</t>
  </si>
  <si>
    <t xml:space="preserve">CANTIDAD </t>
  </si>
  <si>
    <t xml:space="preserve">PRECIO UNITARIO </t>
  </si>
  <si>
    <t>PRECIO TOTAL</t>
  </si>
  <si>
    <t>NR</t>
  </si>
  <si>
    <t>und</t>
  </si>
  <si>
    <t>COSTO DIRECTO</t>
  </si>
  <si>
    <t>TOTAL DIFERENCIA</t>
  </si>
  <si>
    <t>IVA 19%</t>
  </si>
  <si>
    <t>% DIFERENCIA</t>
  </si>
  <si>
    <t>TOTAL PROPUESTA</t>
  </si>
  <si>
    <t>AU</t>
  </si>
  <si>
    <t>DIRECCIÓN COSTO DIRECTO</t>
  </si>
  <si>
    <t>DIRECCION INICIAL</t>
  </si>
  <si>
    <t>DIFERENCIA DIRECCIÓN</t>
  </si>
  <si>
    <t>VERIFICACIÓN DE PRESUPUESTO</t>
  </si>
  <si>
    <t>COSTOS DIRECTOS TOTALES</t>
  </si>
  <si>
    <t>DIRECCIÒN AU</t>
  </si>
  <si>
    <t>DIFERENCIA DIRECCIÒN</t>
  </si>
  <si>
    <t>AU TOTALES</t>
  </si>
  <si>
    <t>EVALUACIÓN DE REQUISITOS COMERCIALES</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</si>
  <si>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</si>
  <si>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</si>
  <si>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 del cierre de la invitación, prorrogable en un plazo igual, en caso que no se pueda adjudicar en dicho término</t>
  </si>
  <si>
    <t>5.5.4 No modificar los formatos del Proceso de Contratación, salvo autorización expresa.</t>
  </si>
  <si>
    <t>5.5.5 Ser irrevocable, una vez presentada (artículo 8465 del Código de Comercio).
Garantía de seriedad de la propuesta por una cuantía igual al 10% del P.O. y vigencia de 60 días</t>
  </si>
  <si>
    <t>ESTATUS EXPERIENCIA GENERAL</t>
  </si>
  <si>
    <t>ESTATUS EXPERIENCIAESPECIFICA</t>
  </si>
  <si>
    <t>ESTATUS CAPACIDAD FINANCIERA</t>
  </si>
  <si>
    <t>ESTATUS REQUISITOS COMERCIALES</t>
  </si>
  <si>
    <t>ESTATUS VERIFICACIÓN PRESUPUESTO</t>
  </si>
  <si>
    <t>REQUISITOS JURÍDICOS</t>
  </si>
  <si>
    <t>ESTATUS GENERAL</t>
  </si>
  <si>
    <t>CONCLUSIONES</t>
  </si>
  <si>
    <t>CALCULO DE Pt2</t>
  </si>
  <si>
    <t>Número total de ítems</t>
  </si>
  <si>
    <t>ASIGNACIÓN DE PUNTAJE PARA Pt2:</t>
  </si>
  <si>
    <t>Método de evaluación</t>
  </si>
  <si>
    <t>IR</t>
  </si>
  <si>
    <t>(IR) Ítems representativos</t>
  </si>
  <si>
    <t>(IRES) Ítems restantes</t>
  </si>
  <si>
    <t>IRES</t>
  </si>
  <si>
    <t>Item</t>
  </si>
  <si>
    <t>Proponente</t>
  </si>
  <si>
    <t>Estado</t>
  </si>
  <si>
    <t>Pt2A</t>
  </si>
  <si>
    <t>Pt2B</t>
  </si>
  <si>
    <t>Pt2 TOTAL</t>
  </si>
  <si>
    <t>(IR) ITEMS REPRESENTATIVOS</t>
  </si>
  <si>
    <t>(IRES) ITEMS RESTANTES</t>
  </si>
  <si>
    <t>TRM día siguiente</t>
  </si>
  <si>
    <t>Asignar de acuerdo al proceso</t>
  </si>
  <si>
    <t>MÉTODO DE EVALUACIÓN DE ACUERDO A TRM</t>
  </si>
  <si>
    <t>Presupuesto Total</t>
  </si>
  <si>
    <t>Fecha</t>
  </si>
  <si>
    <t>Desviación estándar</t>
  </si>
  <si>
    <t># propuestas (n)</t>
  </si>
  <si>
    <t>Max Total Costo Directo</t>
  </si>
  <si>
    <t>Media aritmética</t>
  </si>
  <si>
    <t>AU Max</t>
  </si>
  <si>
    <t>MÁXIMO PUNTAJE A ASIGNAR PARA Pti</t>
  </si>
  <si>
    <t>*H=Habilitado  NH=No habilitado</t>
  </si>
  <si>
    <t>Nro</t>
  </si>
  <si>
    <t>NOMBRE OFERENTE</t>
  </si>
  <si>
    <t>ESTADO*</t>
  </si>
  <si>
    <t>TOTAL COSTOS DIRECTOS</t>
  </si>
  <si>
    <r>
      <t>PUNTAJE (Pt</t>
    </r>
    <r>
      <rPr>
        <b/>
        <vertAlign val="subscript"/>
        <sz val="12"/>
        <rFont val="Calibri"/>
        <family val="2"/>
      </rPr>
      <t>1</t>
    </r>
    <r>
      <rPr>
        <b/>
        <sz val="12"/>
        <rFont val="Calibri"/>
        <family val="2"/>
      </rPr>
      <t>)</t>
    </r>
  </si>
  <si>
    <r>
      <t>PUNTAJE (Pt</t>
    </r>
    <r>
      <rPr>
        <b/>
        <vertAlign val="subscript"/>
        <sz val="12"/>
        <rFont val="Calibri"/>
        <family val="2"/>
      </rPr>
      <t>2A</t>
    </r>
    <r>
      <rPr>
        <b/>
        <sz val="12"/>
        <rFont val="Calibri"/>
        <family val="2"/>
      </rPr>
      <t>)</t>
    </r>
  </si>
  <si>
    <r>
      <t>PUNTAJE (Pt</t>
    </r>
    <r>
      <rPr>
        <b/>
        <vertAlign val="subscript"/>
        <sz val="12"/>
        <rFont val="Calibri"/>
        <family val="2"/>
      </rPr>
      <t>2B</t>
    </r>
    <r>
      <rPr>
        <b/>
        <sz val="12"/>
        <rFont val="Calibri"/>
        <family val="2"/>
      </rPr>
      <t>)</t>
    </r>
  </si>
  <si>
    <t>PUNTAJE TOTAL</t>
  </si>
  <si>
    <t>ORDEN</t>
  </si>
  <si>
    <t>OBSERVACIONES CON RESPECTO A PROPUESTA ECONÓMICA</t>
  </si>
  <si>
    <t xml:space="preserve"> </t>
  </si>
  <si>
    <t>“Compraventa,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t>
  </si>
  <si>
    <t>Invitación Pública N° VA-002-2021</t>
  </si>
  <si>
    <t>Se recibieron 9 propuestas tecnico-económicas</t>
  </si>
  <si>
    <t>FERNANDO BOHORQUEZ Y CIA S.A.S.</t>
  </si>
  <si>
    <t>INVERSIONES GUERFOR S.A.S</t>
  </si>
  <si>
    <t>KASSANI DISEÑO SAS</t>
  </si>
  <si>
    <t>K10 DESIGN S.A.S</t>
  </si>
  <si>
    <t>MUMA S.A.S</t>
  </si>
  <si>
    <t>SOLINOFF CORPORATION S.A.S</t>
  </si>
  <si>
    <t>MUEBLES ROMERO SAS</t>
  </si>
  <si>
    <t>FAMOC DEPANEL S.A.</t>
  </si>
  <si>
    <t>DIANA LEGUIZAMON</t>
  </si>
  <si>
    <t xml:space="preserve">CIERRE: 30/04/2021
HORA: 15:00  </t>
  </si>
  <si>
    <r>
      <t>Resúmen: se recibieron nueve (9)</t>
    </r>
    <r>
      <rPr>
        <sz val="11"/>
        <color rgb="FFFF0000"/>
        <rFont val="Arial"/>
        <family val="2"/>
      </rPr>
      <t xml:space="preserve"> </t>
    </r>
    <r>
      <rPr>
        <sz val="11"/>
        <rFont val="Arial"/>
        <family val="2"/>
      </rPr>
      <t>propuestas.
EQUIPO TÉCNICO DE EVALUACIÓN
DIVISIÓN DE INFRAESTRUCTURA FÍSICA</t>
    </r>
  </si>
  <si>
    <t>Marca temporal</t>
  </si>
  <si>
    <t>Dirección de correo electrónico</t>
  </si>
  <si>
    <t>Razón Social o Nombre del proponente</t>
  </si>
  <si>
    <t>NIT o Cédula</t>
  </si>
  <si>
    <t>Nombre Representante Legal</t>
  </si>
  <si>
    <t>CC Representante Legal</t>
  </si>
  <si>
    <t>No. póliza seriedad de oferta</t>
  </si>
  <si>
    <t>Costo Directo de la propuesta</t>
  </si>
  <si>
    <t>Costo total de la propuesta</t>
  </si>
  <si>
    <t>licitaciones1@megaproyectos.com.co</t>
  </si>
  <si>
    <t>JUAN FERNANDO BOHORQUEZ CORREAL</t>
  </si>
  <si>
    <t>62-44-101013256</t>
  </si>
  <si>
    <t>licitacionespolizas@gmail.com</t>
  </si>
  <si>
    <t>OSCAR HERNANDO GUERRERO PIÑEROS</t>
  </si>
  <si>
    <t>ventasantioquia3@gmail.com</t>
  </si>
  <si>
    <t>MARTHA CECILIA VERGEL DE ACUÑA</t>
  </si>
  <si>
    <t>11-44-101167231</t>
  </si>
  <si>
    <t>alejaggrajales@gmail.com</t>
  </si>
  <si>
    <t>CAMILO HERNANDEZ SALAMANCA</t>
  </si>
  <si>
    <t>CCA-100007695</t>
  </si>
  <si>
    <t>jalvarezc@muma.co</t>
  </si>
  <si>
    <t>ALVARO JOSE DIAZ MEDINA</t>
  </si>
  <si>
    <t>mhenao@solinoff.com</t>
  </si>
  <si>
    <t>JULIO RICARDO CORDOBA RAMIREZ</t>
  </si>
  <si>
    <t>64-44-101022416</t>
  </si>
  <si>
    <t>dotacionescolarromero@gmail.com</t>
  </si>
  <si>
    <t>JOHN OCTAVIO ROMERO ESPITIA</t>
  </si>
  <si>
    <t>zulmisdiaz@hotmail.com</t>
  </si>
  <si>
    <t>MARISOL SUAREZ VILLANUEVA</t>
  </si>
  <si>
    <t>GU081286</t>
  </si>
  <si>
    <t>dianamilenal@gmail.com</t>
  </si>
  <si>
    <t>14-44-101128385</t>
  </si>
  <si>
    <t>Tener capacidad jurídica para contratar. Por tanto, el
Proponente debe:
(i) Ser mayor de edad;
(ii) No tener inhabilidades, incompatibilidades ni conflictos de interés para contratar, según la Constitución y la Ley; el Acuerdo Superior 395 de 2011
(Por el cual se regula el conflicto de intereses del servidor público en la Universidad de Antioquia), y el artículo 4° del Acuerdo Superior 419 de 2014 (Estatuto General de Contratación de la Universidad de Antioquia)
.
(iii) Tener como actividad comercial principal o conexa, las actividades establecidas en el objeto de la presente INVITACIÓN;
(iv) Haber sido registrada en el Registro Mercantil por lo menos TRES (3) años antes de la fecha de apertura de la INVITACIÓN;
(v) En caso que, el Proponente, sea comerciante, deberá aportar el respectivo certificado de la Cámara de Comercio.
(vi) No tener ninguna de estas situaciones: Cesación de pagos o cualquier otra circunstancia que justificadamente permita a la U.de.A. presumir incapacidad o imposibilidad jurídica, económica o técnica para cumplir el objeto del contrato.</t>
  </si>
  <si>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t>
  </si>
  <si>
    <t>No tener antecedentes judiciales en la Policía Nacional de Colombia.</t>
  </si>
  <si>
    <t>Estar inscrita, calificada y clasificada en el Registro Único de Proponentes –RUP- de la Cámara de Comercio de su domicilio, antes de la fecha de cierre o
entrega de propuestas de esta INVITACIÓN, en mínimo dos de los códigos de la clasificación de la UNSPSC, establecidos en la Tabla 4, códigos 561017-
561019-561015- y 561121, para la experiencia General y, el código de clasificación UNSPSC establecido en la tabla 4, 561115 para certificar la experiencia Específica.</t>
  </si>
  <si>
    <t>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en la Cámara de Comercio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el Acuerdo Superior 395 de 2011 (Por el cual se regula el conflicto de intereses del servidor público en la 
Universidad de Antioquia), y el artículo 4° del Acuerdo Superior 419 de 2014 (Estatuto General de Contratación de la Universidad de Antioquia)
.
(vii) No tener ninguna de estas situaciones: Cesación de pagos o, cualquier otra circunstancia que justificadamente permita a la U.de.A presumir incapacidad o imposibilidad jurídica, económica o técnica para cumplir el objeto del contrato.</t>
  </si>
  <si>
    <t>Estar inscrita, calificada y clasificada en el Registro Único de Proponentes –RUP- de la Cámara de Comercio de su domicilio, antes de la fecha de cierre o entrega de propuestas de esta INVITACIÓN, en mínimo dos de los códigos de la clasificación de la UNSPSC, establecidos en la Tabla 4, códigos 561017- 561019-561015- y 561121, para la experiencia General y, el código de clasificación UNSPSC establecido en la tabla 4, 561115 para certificar la experiencia Específica.</t>
  </si>
  <si>
    <r>
      <t xml:space="preserve">Haber ejecutado contratos en COLOMBIA y que dentro de su actividad comercial, objeto o alcance incluyan la venta e instalación de mobiliario.
Dicha experiencia debe cumplir y estar inscrita obligatoriamente en al menos dos (2) de las clasificaciones de la UNSPSC códigos: 561017, 561015, 561019 y 561121.
</t>
    </r>
    <r>
      <rPr>
        <b/>
        <u/>
        <sz val="28"/>
        <rFont val="Arial"/>
        <family val="2"/>
      </rPr>
      <t>Σ</t>
    </r>
    <r>
      <rPr>
        <u/>
        <sz val="16"/>
        <rFont val="Arial"/>
        <family val="2"/>
      </rPr>
      <t>(del valor total de hasta cinco (5) contratos liquidados y certificados      &gt;2</t>
    </r>
    <r>
      <rPr>
        <sz val="16"/>
        <rFont val="Arial"/>
        <family val="2"/>
      </rPr>
      <t xml:space="preserve">
 Valor del presupuesto total oficial SMMLV 2020 
</t>
    </r>
  </si>
  <si>
    <t>CUMPLE CON EL REQUERIMIENTO OBLIGATORIO DE ESTAR INSCRITA EN AL MENOS DOS DE LOS CÓDIGOS 561017, 561015, 561019 y 561121.PARA LA EXPERIENCIA GENERAL</t>
  </si>
  <si>
    <r>
      <t>Se aceptarán aquellas propuestas que certifiquen la experiencia específica, soportada en hasta tres (3) certificados de contratos liquidados que cumplan con el código de la clasificación UNSPSC: 561115</t>
    </r>
    <r>
      <rPr>
        <sz val="16"/>
        <rFont val="Arial"/>
        <family val="2"/>
      </rPr>
      <t xml:space="preserve">
</t>
    </r>
    <r>
      <rPr>
        <b/>
        <u/>
        <sz val="22"/>
        <rFont val="Arial"/>
        <family val="2"/>
      </rPr>
      <t xml:space="preserve">Σ </t>
    </r>
    <r>
      <rPr>
        <u/>
        <sz val="16"/>
        <rFont val="Arial"/>
        <family val="2"/>
      </rPr>
      <t>(Del valor total de hasta tres (3) contratos liquidados y certificados ) ≥ 1</t>
    </r>
    <r>
      <rPr>
        <sz val="16"/>
        <rFont val="Arial"/>
        <family val="2"/>
      </rPr>
      <t xml:space="preserve">
Valor del presupuesto total oficial (SMMLV 2020)</t>
    </r>
  </si>
  <si>
    <t>R/NR</t>
  </si>
  <si>
    <t xml:space="preserve">R </t>
  </si>
  <si>
    <t>SU360</t>
  </si>
  <si>
    <t>Silla plástica 360°, en polipropileno inyectado con refuerzo de fibra de vidrio. Base plástica en nylon inyectado. Con rodachinas 50-22, piso duro 11mm nylon. Con herraje tipo cruceta en tubo H.R. 3/4” DECA EST GR 36, C-13 25mm y platina Acero 1/4”. Lámina C.R. calibre 12mm.Con recubrimiento en pintura electrostática. Tabla de Raqueta de escritura abatible (Incluye todo lo necesario para su correcto funcionamiento).</t>
  </si>
  <si>
    <t>SU</t>
  </si>
  <si>
    <t xml:space="preserve">Suministro e instalación de silla universitaria apilable. Espaldar y asiento en polipropileno inyectado de alto impacto. Estructura metálica con pintura electrostática negra. Los 4 apoyos con botas de polipropileno inyectado de alto impacto. Raqueta de escritura abatible en formica, (incluye todo lo necesario para su instalación y correcto funcionamiento). </t>
  </si>
  <si>
    <t>Compra e instalación de silla interlocutora. con cuatro patas con deslizadores. Apilable, Asiento y espaldar en polipropileno inyectado, espaldar  en concha y asiento tapizado, acabado en textil 100% tela o tela vinílica. Patas en tubería de acero diámetro 7/8” calibre 16, con soldadura, acabado en pintura epoxi poliéster  aplicada electrostáticamente. (Incluye todo lo necesario para su correcto funcionamiento).</t>
  </si>
  <si>
    <t>PT</t>
  </si>
  <si>
    <t>Suministro e instalación de superficie de trabajo. Dimensiones (1,20*0,60*0,73 de alto). Superficie en aglomeradode 3 cm de espesor con acabado en fórmica, canto plano PVC termo-fundido, pasacables  y balance en la parte inferior, soportes y enganches metálicos, con patas, rodachinas y autofrenado (incluye todo lo necesario para su instalación y correcto funcionamiento).</t>
  </si>
  <si>
    <t>Fi</t>
  </si>
  <si>
    <t>Suministro e instalación de superficie de trabajo. Dimensiones (1,20*2,1*0,73 de alto). Superficie en aglomeradode 3 cm de espesor con acabado en fórmica, canto plano PVC termo-fundido, pasacables  y balance en la parte inferior, soportes y enganches metálicos, con patas, rodachinas y autofrenado (incluye todo lo necesario para su instalación y correcto funcionamiento).</t>
  </si>
  <si>
    <t>CUMPLE</t>
  </si>
  <si>
    <t>NO CUMPLE</t>
  </si>
  <si>
    <t xml:space="preserve">CUMPLE CON EL REQUERIMIENTO OBLIGATORIO DE ESTAR CLASIFICADO EN EL CÓDIGOSDE LA CLASIFICAICÓN UNSPSC: 561115 </t>
  </si>
  <si>
    <t>239 de 2014</t>
  </si>
  <si>
    <t>Universidad Pedagogica y Tecnologica de Colombia UPTC</t>
  </si>
  <si>
    <t>058 de 2014</t>
  </si>
  <si>
    <t>Consejo Municipal de Tunja</t>
  </si>
  <si>
    <t>197 de 2015</t>
  </si>
  <si>
    <t>Intitutode Transito de Boyacá ITBOY</t>
  </si>
  <si>
    <t>Fiscalia General de la Nación</t>
  </si>
  <si>
    <t>129-130</t>
  </si>
  <si>
    <t>090 de 2018</t>
  </si>
  <si>
    <t>Establecimiento Público Colegio de Boyacá</t>
  </si>
  <si>
    <t>39-40</t>
  </si>
  <si>
    <t>695 de 2013</t>
  </si>
  <si>
    <t>285 de 2018</t>
  </si>
  <si>
    <t>1108 de 2018</t>
  </si>
  <si>
    <t>Municipio de Tunja</t>
  </si>
  <si>
    <t>Municipio de Paipa</t>
  </si>
  <si>
    <t>SENA</t>
  </si>
  <si>
    <t>PRESENTÓ CERTIFICADO</t>
  </si>
  <si>
    <t>ACORDE A ITEM 5.2.1 (T.R.)</t>
  </si>
  <si>
    <t>SIN OBSERVACIÓN</t>
  </si>
  <si>
    <t>NINGUNO</t>
  </si>
  <si>
    <t>02 de 2015</t>
  </si>
  <si>
    <t>133-2009-000036</t>
  </si>
  <si>
    <t>BMC 19358322</t>
  </si>
  <si>
    <t>457 DE 2016</t>
  </si>
  <si>
    <t>OPERACIÓN 24425368</t>
  </si>
  <si>
    <t>CSU-312-2018</t>
  </si>
  <si>
    <t>GOBERNACIÓN DEL ATLANTICO</t>
  </si>
  <si>
    <t>IN</t>
  </si>
  <si>
    <t>IMSTITUTO GEOGRAFICO AGUSTIN CODAZZI</t>
  </si>
  <si>
    <t>ALIANZA MEDELLIN ANTIOQUIA EPS S.A.S.</t>
  </si>
  <si>
    <t>FONDO DE DESARROLLO LOCAL DE CIUDAD BOLIVAR</t>
  </si>
  <si>
    <t>ALIANZA MEDELLIN ANTIOQUIA EPS S.A.S.-SAVIA SALUD</t>
  </si>
  <si>
    <t>UNIVERSIDAD DISTRITAL FRANCISCO JOSE DE CALDAS SEDE BOSA EL PORVENIR</t>
  </si>
  <si>
    <t>Universidad Javeriana</t>
  </si>
  <si>
    <t>Universidad de los Andes</t>
  </si>
  <si>
    <t>Bancolombia</t>
  </si>
  <si>
    <t>Universidad de la Salle</t>
  </si>
  <si>
    <t>Celsia</t>
  </si>
  <si>
    <t>O.J.133/12</t>
  </si>
  <si>
    <t>1222-27</t>
  </si>
  <si>
    <t>4600000499, 4400007197, 4600000523, 4400007245, 4400007320,
4400007461, 4600000641</t>
  </si>
  <si>
    <t>CO582019000118</t>
  </si>
  <si>
    <t>Ordenes de Compra 2012-2016</t>
  </si>
  <si>
    <t>Universidad Pontificia Bolivariana</t>
  </si>
  <si>
    <t>Ordenes de Compra 2016-646 2015-5546  2016-1157  2016-1159  2016-3457</t>
  </si>
  <si>
    <t>Universidad EAFIT</t>
  </si>
  <si>
    <t>Orden Contractual N° 030.0034.018.007-849-2017</t>
  </si>
  <si>
    <t>Universidad del Valle</t>
  </si>
  <si>
    <t>Sministro de Mobiliario Escolar, Oficina y Restaurante IE Oriente y Suroeste Antioqueño</t>
  </si>
  <si>
    <t>Fundación Fraternidad Medellín</t>
  </si>
  <si>
    <t>Contrato N° 068 de 2016</t>
  </si>
  <si>
    <t>Universidad Cooperativa de Colombia</t>
  </si>
  <si>
    <t>1701-16</t>
  </si>
  <si>
    <t>DJO-180-15</t>
  </si>
  <si>
    <t>UT-3022</t>
  </si>
  <si>
    <t>POLITECNICO GRAN COLOMBIANO</t>
  </si>
  <si>
    <t>PONTIFICIA UNIVERSIDAD JAVERIANA</t>
  </si>
  <si>
    <t>UNION TEMPORAL PROYECTO EL BOSQUE - UTPB</t>
  </si>
  <si>
    <t>22|</t>
  </si>
  <si>
    <t>2018-0623-CON-2572</t>
  </si>
  <si>
    <t>INTERNEXA S.A</t>
  </si>
  <si>
    <t>PROTECCION S.A</t>
  </si>
  <si>
    <t>COMPENSAR</t>
  </si>
  <si>
    <t>113A</t>
  </si>
  <si>
    <t>106A</t>
  </si>
  <si>
    <t>55A</t>
  </si>
  <si>
    <t>62A</t>
  </si>
  <si>
    <t>136A</t>
  </si>
  <si>
    <t>NA</t>
  </si>
  <si>
    <t>03-2-10090-18</t>
  </si>
  <si>
    <t>27-2015</t>
  </si>
  <si>
    <t>06-2-10207-15</t>
  </si>
  <si>
    <t>03-2-10066-19</t>
  </si>
  <si>
    <t>GPE ARQUITECTOS</t>
  </si>
  <si>
    <t>DIJIN INTERPOL</t>
  </si>
  <si>
    <t>UNIVERSIDAD
COLEGIO MAYOR DE
CUNDINAMARCA</t>
  </si>
  <si>
    <t>POLICIA NACIONALDIRECCION
ADMINISTRATIVA Y
FINANCIERA -DIRAF</t>
  </si>
  <si>
    <t>CODENSA SA ESP</t>
  </si>
  <si>
    <t>CONSEJO SUPERIOR DE LA JUDICATURA</t>
  </si>
  <si>
    <t>CORPORACION DE FERIAS Y EXPOSICIONES</t>
  </si>
  <si>
    <t>SUPERITENDENCIA DE SERVICIOS PUBLICOS COMICILIARIOS</t>
  </si>
  <si>
    <t>OGILVY &amp;MATHER COLOMBIA SAS</t>
  </si>
  <si>
    <t>132 DE 2011</t>
  </si>
  <si>
    <t>128 DE 2018</t>
  </si>
  <si>
    <t>864 DE 2017</t>
  </si>
  <si>
    <t>OC 32554 -34423</t>
  </si>
  <si>
    <t>UT</t>
  </si>
  <si>
    <t>371-373</t>
  </si>
  <si>
    <t>279-281</t>
  </si>
  <si>
    <t>546-2017</t>
  </si>
  <si>
    <t>301-FDLU· 2018
(C01.PCCNTR.70
6506)</t>
  </si>
  <si>
    <t>1381 de 2017</t>
  </si>
  <si>
    <t>546- 2017</t>
  </si>
  <si>
    <t>BOGOTA DISTRITO
CAPITAL-FONDO
DE DESARROLLO
LOCAL DE USME</t>
  </si>
  <si>
    <t>SERVICIO
NACIONAL DE
APRENDIZAJE
REGIONAL HUILA</t>
  </si>
  <si>
    <t>ARCHIVO
GENERAL DE LA
NACION JORGE
PALACIOS
PRECIADO</t>
  </si>
  <si>
    <t>335-337</t>
  </si>
  <si>
    <t>326-329</t>
  </si>
  <si>
    <t>139-142</t>
  </si>
  <si>
    <t>SERVICIO NACIONAL
DE APRENDIZAJE -
REGIONAL VALLE DEL
CAUCA - CENTRO
NÁUTICO PESQUERO
DE BUENAVENTURA</t>
  </si>
  <si>
    <t>MPIO DE GUARNE</t>
  </si>
  <si>
    <t>CONSEJO SUPERIOR
DE LA JUDICATURA
SECCIONAL DE
ADMINISTRACION
JUDICIAL BOGOTA -
CUNDINAMARCA</t>
  </si>
  <si>
    <t>2963 DE 2016</t>
  </si>
  <si>
    <t>29DE 2016</t>
  </si>
  <si>
    <t>MEN01CV-39 DE 2014</t>
  </si>
  <si>
    <t xml:space="preserve">1249,8
</t>
  </si>
  <si>
    <t>FUERZAS MILITARES DE COLOMBIA-EJERCITO NACIONAL JEFATURA DE INGENIEROS</t>
  </si>
  <si>
    <t>MINISTERIO DE DEFENSA NACIONAL -EJERCITO NACIONAL JEFATURA DE AVIACION</t>
  </si>
  <si>
    <t>144-JEAVE-2012</t>
  </si>
  <si>
    <t>843-2011</t>
  </si>
  <si>
    <t xml:space="preserve"> 198-JEAVE-2014</t>
  </si>
  <si>
    <t>289-JEAVE-2013</t>
  </si>
  <si>
    <t>Suministro e instalación de superficie de trabajo. Dimensiones (1,20*2,10*0,73 de alto). Superficie en aglomeradode 3 cm de espesor con acabado en fórmica, canto plano PVC termo-fundido, pasacables  y balance en la parte inferior, soportes y enganches metálicos, con patas, rodachinas y autofrenado (incluye todo lo necesario para su instalación y correcto funcionamiento).</t>
  </si>
  <si>
    <t>Supera el indice de endeudamiento</t>
  </si>
  <si>
    <t>H</t>
  </si>
  <si>
    <t>NH</t>
  </si>
  <si>
    <t>No subsanó el requerimiento jurídico de aportar el RUP renovado y vigente conforme la solicitud realizada el 11 de mayo de 2021.</t>
  </si>
  <si>
    <t xml:space="preserve">Supera el índice de endeudamiento establecido en los Términos de Referencia. </t>
  </si>
  <si>
    <t>Póliza Seeguros del Estado S.A</t>
  </si>
  <si>
    <t xml:space="preserve"> 62-44-101013256</t>
  </si>
  <si>
    <t>48'560.802,10</t>
  </si>
  <si>
    <t>Del  30 de Abril de 2021 al 30 de Julio de 2021</t>
  </si>
  <si>
    <t>N/A</t>
  </si>
  <si>
    <t>Segurexpo de Colombia S.A</t>
  </si>
  <si>
    <t>Del 30 de Abril de 2021 al 26 de julio de 2021</t>
  </si>
  <si>
    <r>
      <t xml:space="preserve">
</t>
    </r>
    <r>
      <rPr>
        <sz val="8"/>
        <color rgb="FFFF0000"/>
        <rFont val="Arial"/>
        <family val="2"/>
      </rPr>
      <t>No subsanó el requerimiento jurídico de aportar el RUP renovado y vigente conforme la solicitud realizada el 11 de mayo de 2021.</t>
    </r>
  </si>
  <si>
    <t>Seguros del Estado S.A</t>
  </si>
  <si>
    <t>11 - 44 - 101167231</t>
  </si>
  <si>
    <t>Del 30 de Abril de 2021 al 30 de junio de 2021.</t>
  </si>
  <si>
    <t>Seguros Mundial S.A</t>
  </si>
  <si>
    <t>30 de Abril de 2021 al 30 de junio de 2021.</t>
  </si>
  <si>
    <t xml:space="preserve">Seguros Comerciales Bolívar S.A. </t>
  </si>
  <si>
    <t>48'560.802</t>
  </si>
  <si>
    <t>Seguros del Estado S.A.</t>
  </si>
  <si>
    <t xml:space="preserve"> Del 30 de Abril de 2021 al 10 de juLio de 2021</t>
  </si>
  <si>
    <t xml:space="preserve">Seguros del Estado S.A </t>
  </si>
  <si>
    <t>14-44-101128283</t>
  </si>
  <si>
    <t>30 de Abril de 2021 al 30 de julio de 2021</t>
  </si>
  <si>
    <t xml:space="preserve"> Compañía Aseguradora de Fianzas S.A</t>
  </si>
  <si>
    <t xml:space="preserve">Confianza - 01 GU081286 </t>
  </si>
  <si>
    <t>Del 30 de Abril de 2021 al 20 de julio de 2021.</t>
  </si>
  <si>
    <t>$48'560.803</t>
  </si>
  <si>
    <t>Seeguros del Estado S.A.</t>
  </si>
  <si>
    <t>14-44-101128385.</t>
  </si>
  <si>
    <t>Del  30 de Abril de 2021 al 10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</si>
</sst>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 #,##0;[Red]\-&quot;$&quot;\ #,##0"/>
    <numFmt numFmtId="8" formatCode="&quot;$&quot;\ #,##0.00;[Red]\-&quot;$&quot;\ #,##0.00"/>
    <numFmt numFmtId="42" formatCode="_-&quot;$&quot;\ * #,##0_-;\-&quot;$&quot;\ * #,##0_-;_-&quot;$&quot;\ * &quot;-&quot;_-;_-@_-"/>
    <numFmt numFmtId="164" formatCode="dd/mm/yyyy\ h:mm"/>
    <numFmt numFmtId="165" formatCode="&quot;$&quot;\ #,##0"/>
    <numFmt numFmtId="166" formatCode="&quot;$&quot;\ #,##0.00"/>
    <numFmt numFmtId="167" formatCode="&quot;$&quot;#,##0.00;[Red]\-&quot;$&quot;#,##0.00"/>
    <numFmt numFmtId="168" formatCode="d/m/yyyy"/>
    <numFmt numFmtId="169" formatCode="_ * #,##0.00_ ;_ * \-#,##0.00_ ;_ * &quot;-&quot;??_ ;_ @_ "/>
    <numFmt numFmtId="170" formatCode="&quot;K=&quot;\ \ \ \ #,##0.00\ &quot;de contra&quot;"/>
    <numFmt numFmtId="171" formatCode="0.0"/>
    <numFmt numFmtId="172" formatCode="#,##0.00\ &quot;SMMLV&quot;"/>
    <numFmt numFmtId="173" formatCode="_ * #,##0_ ;_ * \-#,##0_ ;_ * &quot;-&quot;??_ ;_ @_ "/>
    <numFmt numFmtId="174" formatCode="#,##0.0000"/>
    <numFmt numFmtId="175" formatCode="0.0%"/>
    <numFmt numFmtId="176" formatCode="_-[$€-2]\ * #,##0_-;\-[$€-2]\ * #,##0_-;_-[$€-2]\ * &quot;-&quot;??_-;_-@"/>
    <numFmt numFmtId="177" formatCode="_-* #,##0_-;\-* #,##0_-;_-* &quot;-&quot;_-;_-@"/>
    <numFmt numFmtId="178" formatCode="&quot;$&quot;#,##0"/>
    <numFmt numFmtId="179" formatCode="_-&quot;$&quot;\ * #,##0_-;\-&quot;$&quot;\ * #,##0_-;_-&quot;$&quot;\ * &quot;-&quot;_-;_-@"/>
    <numFmt numFmtId="180" formatCode="&quot;$&quot;#,##0.00"/>
    <numFmt numFmtId="181" formatCode="_-&quot;$&quot;* #,##0_-;\-&quot;$&quot;* #,##0_-;_-&quot;$&quot;* &quot;-&quot;??_-;_-@"/>
    <numFmt numFmtId="182" formatCode="_-[$$-240A]\ * #,##0.00_-;\-[$$-240A]\ * #,##0.00_-;_-[$$-240A]\ * &quot;-&quot;??_-;_-@"/>
    <numFmt numFmtId="183" formatCode="[$$-240A]#,##0;\-[$$-240A]#,##0"/>
    <numFmt numFmtId="184" formatCode="#,##0.00_ ;[Red]\-#,##0.00\ "/>
    <numFmt numFmtId="185" formatCode="[$$-240A]\ #,##0.00"/>
    <numFmt numFmtId="186" formatCode="#,##0;[Red]#,##0"/>
    <numFmt numFmtId="187" formatCode="#,##0.00;[Red]#,##0.00"/>
    <numFmt numFmtId="188" formatCode="&quot;$&quot;#,##0;[Red]\-&quot;$&quot;#,##0"/>
  </numFmts>
  <fonts count="82" x14ac:knownFonts="1">
    <font>
      <sz val="10"/>
      <color rgb="FF000000"/>
      <name val="Arial"/>
    </font>
    <font>
      <b/>
      <sz val="16"/>
      <color theme="1"/>
      <name val="Arial"/>
      <family val="2"/>
    </font>
    <font>
      <sz val="10"/>
      <name val="Arial"/>
      <family val="2"/>
    </font>
    <font>
      <sz val="10"/>
      <color theme="1"/>
      <name val="Arial"/>
      <family val="2"/>
    </font>
    <font>
      <b/>
      <sz val="14"/>
      <color theme="1"/>
      <name val="Arial"/>
      <family val="2"/>
    </font>
    <font>
      <sz val="11"/>
      <color theme="1"/>
      <name val="Arial"/>
      <family val="2"/>
    </font>
    <font>
      <b/>
      <sz val="12"/>
      <color theme="1"/>
      <name val="Arial"/>
      <family val="2"/>
    </font>
    <font>
      <b/>
      <sz val="11"/>
      <color theme="1"/>
      <name val="Arial"/>
      <family val="2"/>
    </font>
    <font>
      <sz val="12"/>
      <color theme="1"/>
      <name val="Arial"/>
      <family val="2"/>
    </font>
    <font>
      <b/>
      <sz val="12"/>
      <color rgb="FF000000"/>
      <name val="Arial"/>
      <family val="2"/>
    </font>
    <font>
      <b/>
      <i/>
      <sz val="12"/>
      <color theme="1"/>
      <name val="Arial"/>
      <family val="2"/>
    </font>
    <font>
      <b/>
      <sz val="12"/>
      <color rgb="FFFF0000"/>
      <name val="Arial"/>
      <family val="2"/>
    </font>
    <font>
      <sz val="10"/>
      <color theme="1"/>
      <name val="Calibri"/>
      <family val="2"/>
    </font>
    <font>
      <b/>
      <sz val="10"/>
      <color theme="1"/>
      <name val="Arial"/>
      <family val="2"/>
    </font>
    <font>
      <b/>
      <sz val="36"/>
      <color theme="1"/>
      <name val="Arial"/>
      <family val="2"/>
    </font>
    <font>
      <sz val="16"/>
      <color theme="1"/>
      <name val="Arial"/>
      <family val="2"/>
    </font>
    <font>
      <b/>
      <sz val="22"/>
      <color theme="1"/>
      <name val="Arial"/>
      <family val="2"/>
    </font>
    <font>
      <b/>
      <sz val="26"/>
      <color rgb="FF000000"/>
      <name val="Calibri"/>
      <family val="2"/>
    </font>
    <font>
      <b/>
      <sz val="11"/>
      <color rgb="FF000000"/>
      <name val="Arial"/>
      <family val="2"/>
    </font>
    <font>
      <b/>
      <sz val="14"/>
      <color rgb="FF000000"/>
      <name val="Calibri"/>
      <family val="2"/>
    </font>
    <font>
      <b/>
      <sz val="72"/>
      <color theme="1"/>
      <name val="Arial"/>
      <family val="2"/>
    </font>
    <font>
      <sz val="10"/>
      <color theme="0"/>
      <name val="Arial"/>
      <family val="2"/>
    </font>
    <font>
      <b/>
      <sz val="11"/>
      <color theme="0"/>
      <name val="Arial"/>
      <family val="2"/>
    </font>
    <font>
      <b/>
      <sz val="20"/>
      <color theme="1"/>
      <name val="Arial"/>
      <family val="2"/>
    </font>
    <font>
      <b/>
      <sz val="11"/>
      <color rgb="FFFF0000"/>
      <name val="Arial"/>
      <family val="2"/>
    </font>
    <font>
      <sz val="11"/>
      <color rgb="FFFF0000"/>
      <name val="Arial"/>
      <family val="2"/>
    </font>
    <font>
      <b/>
      <sz val="18"/>
      <color theme="1"/>
      <name val="Arial"/>
      <family val="2"/>
    </font>
    <font>
      <b/>
      <sz val="8"/>
      <color theme="1"/>
      <name val="Arial"/>
      <family val="2"/>
    </font>
    <font>
      <sz val="8"/>
      <color theme="1"/>
      <name val="Arial"/>
      <family val="2"/>
    </font>
    <font>
      <b/>
      <sz val="11"/>
      <color theme="1"/>
      <name val="Calibri"/>
      <family val="2"/>
    </font>
    <font>
      <b/>
      <sz val="10"/>
      <color theme="0"/>
      <name val="Arial"/>
      <family val="2"/>
    </font>
    <font>
      <b/>
      <sz val="11"/>
      <color theme="1"/>
      <name val="Swis721 LtCn BT"/>
      <family val="2"/>
    </font>
    <font>
      <sz val="10"/>
      <color rgb="FF000000"/>
      <name val="Swis721 LtCn BT"/>
      <family val="2"/>
    </font>
    <font>
      <b/>
      <sz val="12"/>
      <color theme="1"/>
      <name val="Swis721 LtCn BT"/>
      <family val="2"/>
    </font>
    <font>
      <b/>
      <sz val="10"/>
      <color theme="1"/>
      <name val="Swis721 LtCn BT"/>
      <family val="2"/>
    </font>
    <font>
      <sz val="10"/>
      <color theme="1"/>
      <name val="Swis721 LtCn BT"/>
      <family val="2"/>
    </font>
    <font>
      <sz val="11"/>
      <color theme="1"/>
      <name val="Swis721 LtCn BT"/>
      <family val="2"/>
    </font>
    <font>
      <sz val="10"/>
      <color theme="1"/>
      <name val="Century Gothic"/>
      <family val="2"/>
    </font>
    <font>
      <sz val="11"/>
      <color theme="1"/>
      <name val="Calibri"/>
      <family val="2"/>
    </font>
    <font>
      <b/>
      <sz val="10"/>
      <color theme="1"/>
      <name val="Century Gothic"/>
      <family val="2"/>
    </font>
    <font>
      <sz val="8"/>
      <color theme="1"/>
      <name val="Calibri"/>
      <family val="2"/>
    </font>
    <font>
      <b/>
      <i/>
      <u/>
      <sz val="11"/>
      <color theme="1"/>
      <name val="Swis721 LtCn BT"/>
      <family val="2"/>
    </font>
    <font>
      <b/>
      <i/>
      <u/>
      <sz val="11"/>
      <color theme="1"/>
      <name val="Swis721 LtCn BT"/>
      <family val="2"/>
    </font>
    <font>
      <b/>
      <i/>
      <u/>
      <sz val="11"/>
      <color theme="1"/>
      <name val="Swis721 LtCn BT"/>
      <family val="2"/>
    </font>
    <font>
      <b/>
      <u/>
      <sz val="11"/>
      <color theme="1"/>
      <name val="Swis721 LtCn BT"/>
      <family val="2"/>
    </font>
    <font>
      <b/>
      <sz val="48"/>
      <color theme="1"/>
      <name val="Arial"/>
      <family val="2"/>
    </font>
    <font>
      <b/>
      <sz val="10"/>
      <color rgb="FF000000"/>
      <name val="Arial"/>
      <family val="2"/>
    </font>
    <font>
      <b/>
      <sz val="16"/>
      <color rgb="FFFF0000"/>
      <name val="Arial"/>
      <family val="2"/>
    </font>
    <font>
      <sz val="16"/>
      <color rgb="FFFF0000"/>
      <name val="Arial"/>
      <family val="2"/>
    </font>
    <font>
      <b/>
      <sz val="10"/>
      <color theme="1"/>
      <name val="Calibri"/>
      <family val="2"/>
    </font>
    <font>
      <b/>
      <sz val="12"/>
      <color theme="1"/>
      <name val="Calibri"/>
      <family val="2"/>
    </font>
    <font>
      <b/>
      <sz val="16"/>
      <color theme="1"/>
      <name val="Calibri"/>
      <family val="2"/>
    </font>
    <font>
      <b/>
      <sz val="9"/>
      <color theme="1"/>
      <name val="Calibri"/>
      <family val="2"/>
    </font>
    <font>
      <b/>
      <sz val="11"/>
      <color rgb="FFFF0000"/>
      <name val="Calibri"/>
      <family val="2"/>
    </font>
    <font>
      <sz val="12"/>
      <color theme="1"/>
      <name val="Calibri"/>
      <family val="2"/>
    </font>
    <font>
      <b/>
      <sz val="20"/>
      <color theme="1"/>
      <name val="Calibri"/>
      <family val="2"/>
    </font>
    <font>
      <sz val="8"/>
      <color rgb="FFFF0000"/>
      <name val="Calibri"/>
      <family val="2"/>
    </font>
    <font>
      <b/>
      <sz val="10"/>
      <name val="Arial"/>
      <family val="2"/>
    </font>
    <font>
      <sz val="11"/>
      <name val="Arial"/>
      <family val="2"/>
    </font>
    <font>
      <b/>
      <u/>
      <sz val="28"/>
      <name val="Arial"/>
      <family val="2"/>
    </font>
    <font>
      <u/>
      <sz val="16"/>
      <name val="Arial"/>
      <family val="2"/>
    </font>
    <font>
      <sz val="16"/>
      <name val="Arial"/>
      <family val="2"/>
    </font>
    <font>
      <b/>
      <u/>
      <sz val="22"/>
      <name val="Arial"/>
      <family val="2"/>
    </font>
    <font>
      <b/>
      <vertAlign val="subscript"/>
      <sz val="12"/>
      <name val="Calibri"/>
      <family val="2"/>
    </font>
    <font>
      <b/>
      <sz val="12"/>
      <name val="Calibri"/>
      <family val="2"/>
    </font>
    <font>
      <b/>
      <sz val="20"/>
      <color rgb="FF000000"/>
      <name val="Arial"/>
      <family val="2"/>
    </font>
    <font>
      <b/>
      <sz val="22"/>
      <color rgb="FF000000"/>
      <name val="Arial"/>
      <family val="2"/>
    </font>
    <font>
      <b/>
      <sz val="11"/>
      <name val="Arial"/>
      <family val="2"/>
    </font>
    <font>
      <b/>
      <sz val="12"/>
      <name val="Arial"/>
      <family val="2"/>
    </font>
    <font>
      <sz val="10"/>
      <color rgb="FF000000"/>
      <name val="Arial"/>
      <family val="2"/>
    </font>
    <font>
      <sz val="10"/>
      <color rgb="FF000000"/>
      <name val="Arial"/>
      <family val="2"/>
    </font>
    <font>
      <sz val="10"/>
      <color theme="2"/>
      <name val="Arial"/>
      <family val="2"/>
    </font>
    <font>
      <sz val="12"/>
      <color theme="1"/>
      <name val="Swis721 LtCn BT"/>
      <family val="2"/>
    </font>
    <font>
      <b/>
      <sz val="14"/>
      <color theme="1"/>
      <name val="Swis721 LtCn BT"/>
      <family val="2"/>
    </font>
    <font>
      <b/>
      <sz val="14"/>
      <color theme="1"/>
      <name val="Calibri"/>
      <family val="2"/>
    </font>
    <font>
      <b/>
      <u/>
      <sz val="14"/>
      <color theme="1"/>
      <name val="Swis721 LtCn BT"/>
      <family val="2"/>
    </font>
    <font>
      <sz val="11"/>
      <name val="Swis721 LtCn BT"/>
      <family val="2"/>
    </font>
    <font>
      <b/>
      <sz val="8"/>
      <name val="Calibri"/>
      <family val="2"/>
    </font>
    <font>
      <b/>
      <sz val="11"/>
      <name val="Calibri"/>
      <family val="2"/>
    </font>
    <font>
      <sz val="8"/>
      <color rgb="FF000000"/>
      <name val="Arial"/>
      <family val="2"/>
    </font>
    <font>
      <b/>
      <sz val="8"/>
      <color rgb="FF000000"/>
      <name val="Arial"/>
      <family val="2"/>
    </font>
    <font>
      <sz val="8"/>
      <color rgb="FFFF0000"/>
      <name val="Arial"/>
      <family val="2"/>
    </font>
  </fonts>
  <fills count="23">
    <fill>
      <patternFill patternType="none"/>
    </fill>
    <fill>
      <patternFill patternType="gray125"/>
    </fill>
    <fill>
      <patternFill patternType="solid">
        <fgColor rgb="FFD6E3BC"/>
        <bgColor rgb="FFD6E3BC"/>
      </patternFill>
    </fill>
    <fill>
      <patternFill patternType="solid">
        <fgColor rgb="FFBFBFBF"/>
        <bgColor rgb="FFBFBFBF"/>
      </patternFill>
    </fill>
    <fill>
      <patternFill patternType="solid">
        <fgColor rgb="FF92D050"/>
        <bgColor rgb="FF92D050"/>
      </patternFill>
    </fill>
    <fill>
      <patternFill patternType="solid">
        <fgColor theme="0"/>
        <bgColor theme="0"/>
      </patternFill>
    </fill>
    <fill>
      <patternFill patternType="solid">
        <fgColor rgb="FFD8D8D8"/>
        <bgColor rgb="FFD8D8D8"/>
      </patternFill>
    </fill>
    <fill>
      <patternFill patternType="solid">
        <fgColor rgb="FF00B0F0"/>
        <bgColor rgb="FF00B0F0"/>
      </patternFill>
    </fill>
    <fill>
      <patternFill patternType="solid">
        <fgColor rgb="FFFFFF00"/>
        <bgColor rgb="FFFFFF00"/>
      </patternFill>
    </fill>
    <fill>
      <patternFill patternType="solid">
        <fgColor rgb="FFFBD4B4"/>
        <bgColor rgb="FFFBD4B4"/>
      </patternFill>
    </fill>
    <fill>
      <patternFill patternType="solid">
        <fgColor rgb="FFFFC000"/>
        <bgColor rgb="FFFFC000"/>
      </patternFill>
    </fill>
    <fill>
      <patternFill patternType="solid">
        <fgColor rgb="FFC2D69B"/>
        <bgColor rgb="FFC2D69B"/>
      </patternFill>
    </fill>
    <fill>
      <patternFill patternType="solid">
        <fgColor rgb="FFA5A5A5"/>
        <bgColor rgb="FFA5A5A5"/>
      </patternFill>
    </fill>
    <fill>
      <patternFill patternType="solid">
        <fgColor rgb="FF7F7F7F"/>
        <bgColor rgb="FF7F7F7F"/>
      </patternFill>
    </fill>
    <fill>
      <patternFill patternType="solid">
        <fgColor rgb="FFFABF8F"/>
        <bgColor rgb="FFFABF8F"/>
      </patternFill>
    </fill>
    <fill>
      <patternFill patternType="solid">
        <fgColor rgb="FF76923C"/>
        <bgColor rgb="FF76923C"/>
      </patternFill>
    </fill>
    <fill>
      <patternFill patternType="solid">
        <fgColor rgb="FF7B7B7B"/>
        <bgColor rgb="FF7B7B7B"/>
      </patternFill>
    </fill>
    <fill>
      <patternFill patternType="solid">
        <fgColor rgb="FFD9D9D9"/>
        <bgColor rgb="FFD9D9D9"/>
      </patternFill>
    </fill>
    <fill>
      <patternFill patternType="solid">
        <fgColor rgb="FFB6DDE8"/>
        <bgColor rgb="FFB6DDE8"/>
      </patternFill>
    </fill>
    <fill>
      <patternFill patternType="solid">
        <fgColor rgb="FF95B3D7"/>
        <bgColor rgb="FF95B3D7"/>
      </patternFill>
    </fill>
    <fill>
      <patternFill patternType="solid">
        <fgColor rgb="FF00B050"/>
        <bgColor rgb="FF00B050"/>
      </patternFill>
    </fill>
    <fill>
      <patternFill patternType="solid">
        <fgColor rgb="FFFF6600"/>
        <bgColor rgb="FFFF6600"/>
      </patternFill>
    </fill>
    <fill>
      <patternFill patternType="solid">
        <fgColor theme="6" tint="0.39997558519241921"/>
        <bgColor indexed="64"/>
      </patternFill>
    </fill>
  </fills>
  <borders count="8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double">
        <color rgb="FF000000"/>
      </left>
      <right style="double">
        <color rgb="FF000000"/>
      </right>
      <top style="double">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top/>
      <bottom/>
      <diagonal/>
    </border>
    <border>
      <left/>
      <right style="double">
        <color rgb="FF000000"/>
      </right>
      <top/>
      <bottom/>
      <diagonal/>
    </border>
    <border>
      <left style="double">
        <color rgb="FF000000"/>
      </left>
      <right style="double">
        <color rgb="FF000000"/>
      </right>
      <top/>
      <bottom/>
      <diagonal/>
    </border>
    <border>
      <left style="double">
        <color rgb="FF000000"/>
      </left>
      <right style="medium">
        <color rgb="FF000000"/>
      </right>
      <top style="double">
        <color rgb="FF000000"/>
      </top>
      <bottom style="medium">
        <color rgb="FF000000"/>
      </bottom>
      <diagonal/>
    </border>
    <border>
      <left/>
      <right/>
      <top style="double">
        <color rgb="FF000000"/>
      </top>
      <bottom style="medium">
        <color rgb="FF000000"/>
      </bottom>
      <diagonal/>
    </border>
    <border>
      <left style="double">
        <color rgb="FF000000"/>
      </left>
      <right/>
      <top style="double">
        <color rgb="FF000000"/>
      </top>
      <bottom style="medium">
        <color rgb="FF000000"/>
      </bottom>
      <diagonal/>
    </border>
    <border>
      <left/>
      <right style="double">
        <color rgb="FF000000"/>
      </right>
      <top style="double">
        <color rgb="FF000000"/>
      </top>
      <bottom style="medium">
        <color rgb="FF000000"/>
      </bottom>
      <diagonal/>
    </border>
    <border>
      <left style="thin">
        <color rgb="FF000000"/>
      </left>
      <right style="medium">
        <color rgb="FF000000"/>
      </right>
      <top style="thin">
        <color rgb="FF000000"/>
      </top>
      <bottom style="double">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s>
  <cellStyleXfs count="3">
    <xf numFmtId="0" fontId="0" fillId="0" borderId="0"/>
    <xf numFmtId="42" fontId="70" fillId="0" borderId="0" applyFont="0" applyFill="0" applyBorder="0" applyAlignment="0" applyProtection="0"/>
    <xf numFmtId="0" fontId="2" fillId="0" borderId="63"/>
  </cellStyleXfs>
  <cellXfs count="494">
    <xf numFmtId="0" fontId="0" fillId="0" borderId="0" xfId="0" applyFont="1" applyAlignment="1"/>
    <xf numFmtId="0" fontId="0" fillId="0" borderId="0" xfId="0" applyFont="1" applyAlignment="1" applyProtection="1">
      <protection hidden="1"/>
    </xf>
    <xf numFmtId="0" fontId="7" fillId="0" borderId="9"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0" fillId="0" borderId="0" xfId="0" applyFont="1" applyAlignment="1" applyProtection="1">
      <protection hidden="1"/>
    </xf>
    <xf numFmtId="0" fontId="5" fillId="0" borderId="0" xfId="0" applyFont="1" applyProtection="1">
      <protection hidden="1"/>
    </xf>
    <xf numFmtId="0" fontId="7" fillId="3" borderId="9" xfId="0" applyFont="1" applyFill="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2" borderId="21" xfId="0" applyFont="1" applyFill="1" applyBorder="1" applyAlignment="1" applyProtection="1">
      <alignment horizontal="center" vertical="center"/>
      <protection hidden="1"/>
    </xf>
    <xf numFmtId="164" fontId="5" fillId="2" borderId="21" xfId="0" applyNumberFormat="1" applyFont="1" applyFill="1" applyBorder="1" applyAlignment="1" applyProtection="1">
      <alignment horizontal="center" vertical="center"/>
      <protection hidden="1"/>
    </xf>
    <xf numFmtId="0" fontId="5" fillId="0" borderId="20" xfId="0" applyFont="1" applyBorder="1" applyAlignment="1" applyProtection="1">
      <alignment horizontal="center" vertical="center" wrapText="1"/>
      <protection hidden="1"/>
    </xf>
    <xf numFmtId="3" fontId="5" fillId="2" borderId="21" xfId="0" applyNumberFormat="1"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165" fontId="5" fillId="2" borderId="21" xfId="0" applyNumberFormat="1" applyFont="1" applyFill="1" applyBorder="1" applyAlignment="1" applyProtection="1">
      <alignment horizontal="center" vertical="center" wrapText="1"/>
      <protection hidden="1"/>
    </xf>
    <xf numFmtId="0" fontId="5" fillId="2" borderId="21" xfId="0" applyFont="1" applyFill="1" applyBorder="1" applyAlignment="1" applyProtection="1">
      <alignment horizontal="left" vertical="center" wrapText="1"/>
      <protection hidden="1"/>
    </xf>
    <xf numFmtId="3" fontId="5" fillId="2" borderId="9" xfId="0" applyNumberFormat="1"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165" fontId="5" fillId="2" borderId="9" xfId="0" applyNumberFormat="1" applyFont="1" applyFill="1" applyBorder="1" applyAlignment="1" applyProtection="1">
      <alignment horizontal="center" vertical="center" wrapText="1"/>
      <protection hidden="1"/>
    </xf>
    <xf numFmtId="21" fontId="5" fillId="2" borderId="21" xfId="0" applyNumberFormat="1" applyFont="1" applyFill="1" applyBorder="1" applyAlignment="1" applyProtection="1">
      <alignment horizontal="center" vertical="center"/>
      <protection hidden="1"/>
    </xf>
    <xf numFmtId="0" fontId="8" fillId="2" borderId="3"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0" fontId="8" fillId="0" borderId="0" xfId="0" applyFont="1" applyAlignment="1" applyProtection="1">
      <alignment vertical="center"/>
      <protection hidden="1"/>
    </xf>
    <xf numFmtId="0" fontId="6" fillId="5" borderId="2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9" fillId="6" borderId="9"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3" fontId="6" fillId="6" borderId="9" xfId="0" applyNumberFormat="1"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6" fillId="5" borderId="9" xfId="0" applyFont="1" applyFill="1" applyBorder="1" applyAlignment="1" applyProtection="1">
      <alignment vertical="center" wrapText="1"/>
      <protection hidden="1"/>
    </xf>
    <xf numFmtId="0" fontId="6" fillId="5"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vertical="center"/>
      <protection hidden="1"/>
    </xf>
    <xf numFmtId="0" fontId="8" fillId="4" borderId="9" xfId="0" applyFont="1" applyFill="1" applyBorder="1" applyAlignment="1" applyProtection="1">
      <alignment vertical="center"/>
      <protection hidden="1"/>
    </xf>
    <xf numFmtId="0" fontId="8" fillId="4" borderId="9" xfId="0" applyFont="1" applyFill="1" applyBorder="1" applyAlignment="1" applyProtection="1">
      <alignment horizontal="center" vertical="center" wrapText="1"/>
      <protection hidden="1"/>
    </xf>
    <xf numFmtId="0" fontId="65" fillId="0" borderId="9" xfId="0" applyFont="1" applyBorder="1" applyAlignment="1" applyProtection="1">
      <alignment horizontal="center" vertical="center" wrapText="1"/>
      <protection hidden="1"/>
    </xf>
    <xf numFmtId="0" fontId="6" fillId="4" borderId="25" xfId="0" applyFont="1" applyFill="1" applyBorder="1" applyAlignment="1" applyProtection="1">
      <alignment vertical="center" wrapText="1"/>
      <protection hidden="1"/>
    </xf>
    <xf numFmtId="0" fontId="10" fillId="4" borderId="26" xfId="0" applyFont="1" applyFill="1" applyBorder="1" applyAlignment="1" applyProtection="1">
      <alignment vertical="center" wrapText="1"/>
      <protection hidden="1"/>
    </xf>
    <xf numFmtId="0" fontId="6" fillId="7" borderId="9" xfId="0" applyFont="1" applyFill="1" applyBorder="1" applyAlignment="1" applyProtection="1">
      <alignment horizontal="center" vertical="center" wrapText="1"/>
      <protection hidden="1"/>
    </xf>
    <xf numFmtId="0" fontId="11" fillId="7" borderId="9" xfId="0" applyFont="1" applyFill="1" applyBorder="1" applyAlignment="1" applyProtection="1">
      <alignment horizontal="left" vertical="center"/>
      <protection hidden="1"/>
    </xf>
    <xf numFmtId="0" fontId="8" fillId="7" borderId="9" xfId="0" applyFont="1" applyFill="1" applyBorder="1" applyAlignment="1" applyProtection="1">
      <alignment horizontal="left" vertical="center" wrapText="1"/>
      <protection hidden="1"/>
    </xf>
    <xf numFmtId="0" fontId="8" fillId="7" borderId="3" xfId="0" applyFont="1" applyFill="1" applyBorder="1" applyAlignment="1" applyProtection="1">
      <alignment horizontal="left" vertical="center"/>
      <protection hidden="1"/>
    </xf>
    <xf numFmtId="0" fontId="6" fillId="7" borderId="9" xfId="0" applyFont="1" applyFill="1" applyBorder="1" applyAlignment="1" applyProtection="1">
      <alignment horizontal="center" vertical="center"/>
      <protection hidden="1"/>
    </xf>
    <xf numFmtId="0" fontId="6" fillId="7" borderId="9" xfId="0" applyFont="1" applyFill="1" applyBorder="1" applyAlignment="1" applyProtection="1">
      <alignment vertical="center"/>
      <protection hidden="1"/>
    </xf>
    <xf numFmtId="0" fontId="8" fillId="7" borderId="9"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168" fontId="8" fillId="0" borderId="0" xfId="0" applyNumberFormat="1"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169" fontId="6" fillId="0" borderId="0" xfId="0" applyNumberFormat="1" applyFont="1" applyAlignment="1" applyProtection="1">
      <alignment horizontal="center" vertical="center" wrapText="1"/>
      <protection hidden="1"/>
    </xf>
    <xf numFmtId="169" fontId="6" fillId="0" borderId="0" xfId="0" applyNumberFormat="1" applyFont="1" applyAlignment="1" applyProtection="1">
      <alignment vertical="center" wrapText="1"/>
      <protection hidden="1"/>
    </xf>
    <xf numFmtId="169" fontId="6" fillId="6" borderId="9" xfId="0" applyNumberFormat="1" applyFont="1" applyFill="1" applyBorder="1" applyAlignment="1" applyProtection="1">
      <alignment horizontal="center" vertical="center" wrapText="1"/>
      <protection hidden="1"/>
    </xf>
    <xf numFmtId="169" fontId="4" fillId="6" borderId="9" xfId="0" applyNumberFormat="1" applyFont="1" applyFill="1" applyBorder="1" applyAlignment="1" applyProtection="1">
      <alignment horizontal="center" vertical="center" wrapText="1"/>
      <protection hidden="1"/>
    </xf>
    <xf numFmtId="171" fontId="4" fillId="8" borderId="9" xfId="0" applyNumberFormat="1" applyFont="1" applyFill="1" applyBorder="1" applyAlignment="1" applyProtection="1">
      <alignment horizontal="center" vertical="center" wrapText="1"/>
      <protection hidden="1"/>
    </xf>
    <xf numFmtId="172" fontId="4" fillId="6" borderId="9" xfId="0" applyNumberFormat="1" applyFont="1" applyFill="1" applyBorder="1" applyAlignment="1" applyProtection="1">
      <alignment horizontal="center" vertical="center" wrapText="1"/>
      <protection hidden="1"/>
    </xf>
    <xf numFmtId="170" fontId="6" fillId="0" borderId="0" xfId="0" applyNumberFormat="1" applyFont="1" applyAlignment="1" applyProtection="1">
      <alignment vertical="center" wrapText="1"/>
      <protection hidden="1"/>
    </xf>
    <xf numFmtId="166" fontId="8" fillId="0" borderId="0" xfId="0" applyNumberFormat="1" applyFont="1" applyAlignment="1" applyProtection="1">
      <alignment horizontal="right" vertical="center" wrapText="1"/>
      <protection hidden="1"/>
    </xf>
    <xf numFmtId="172" fontId="8" fillId="0" borderId="0" xfId="0" applyNumberFormat="1" applyFont="1" applyAlignment="1" applyProtection="1">
      <alignment vertical="center" wrapText="1"/>
      <protection hidden="1"/>
    </xf>
    <xf numFmtId="3" fontId="6" fillId="0" borderId="0" xfId="0" applyNumberFormat="1" applyFont="1" applyAlignment="1" applyProtection="1">
      <alignment vertical="center" wrapText="1"/>
      <protection hidden="1"/>
    </xf>
    <xf numFmtId="173" fontId="8" fillId="0" borderId="0" xfId="0" applyNumberFormat="1" applyFont="1" applyAlignment="1" applyProtection="1">
      <alignment vertical="center" wrapText="1"/>
      <protection hidden="1"/>
    </xf>
    <xf numFmtId="169" fontId="8" fillId="0" borderId="0" xfId="0" applyNumberFormat="1" applyFont="1" applyAlignment="1" applyProtection="1">
      <alignment vertical="center" wrapText="1"/>
      <protection hidden="1"/>
    </xf>
    <xf numFmtId="0" fontId="16" fillId="8" borderId="9" xfId="0" applyFont="1" applyFill="1" applyBorder="1" applyAlignment="1" applyProtection="1">
      <alignment horizontal="center" vertical="center" wrapText="1"/>
      <protection hidden="1"/>
    </xf>
    <xf numFmtId="0" fontId="17" fillId="8" borderId="9"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169" fontId="7" fillId="0" borderId="0" xfId="0" applyNumberFormat="1" applyFont="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wrapText="1"/>
      <protection hidden="1"/>
    </xf>
    <xf numFmtId="9" fontId="7" fillId="6" borderId="9" xfId="0" applyNumberFormat="1"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protection hidden="1"/>
    </xf>
    <xf numFmtId="0" fontId="3" fillId="0" borderId="9" xfId="0" applyFont="1" applyBorder="1" applyAlignment="1" applyProtection="1">
      <alignment vertical="center"/>
      <protection hidden="1"/>
    </xf>
    <xf numFmtId="2" fontId="3" fillId="0" borderId="9" xfId="0" applyNumberFormat="1" applyFont="1" applyBorder="1" applyAlignment="1" applyProtection="1">
      <alignment vertical="center"/>
      <protection hidden="1"/>
    </xf>
    <xf numFmtId="169" fontId="7" fillId="0" borderId="9" xfId="0" applyNumberFormat="1" applyFont="1" applyBorder="1" applyAlignment="1" applyProtection="1">
      <alignment horizontal="center" vertical="center" wrapText="1"/>
      <protection hidden="1"/>
    </xf>
    <xf numFmtId="2" fontId="7" fillId="0" borderId="9" xfId="0" applyNumberFormat="1" applyFont="1" applyBorder="1" applyAlignment="1" applyProtection="1">
      <alignment horizontal="center" vertical="center" wrapText="1"/>
      <protection hidden="1"/>
    </xf>
    <xf numFmtId="173" fontId="7" fillId="0" borderId="9" xfId="0" applyNumberFormat="1" applyFont="1" applyBorder="1" applyAlignment="1" applyProtection="1">
      <alignment vertical="center" wrapText="1"/>
      <protection hidden="1"/>
    </xf>
    <xf numFmtId="169" fontId="7" fillId="0" borderId="33" xfId="0" applyNumberFormat="1" applyFont="1" applyBorder="1" applyAlignment="1" applyProtection="1">
      <alignment vertical="center" wrapText="1"/>
      <protection hidden="1"/>
    </xf>
    <xf numFmtId="0" fontId="7" fillId="9" borderId="9" xfId="0" applyFont="1" applyFill="1" applyBorder="1" applyAlignment="1" applyProtection="1">
      <alignment horizontal="center" vertical="center" wrapText="1"/>
      <protection hidden="1"/>
    </xf>
    <xf numFmtId="169" fontId="7" fillId="0" borderId="0" xfId="0" applyNumberFormat="1" applyFont="1" applyAlignment="1" applyProtection="1">
      <alignment vertical="center" wrapText="1"/>
      <protection hidden="1"/>
    </xf>
    <xf numFmtId="169" fontId="7" fillId="0" borderId="0" xfId="0" applyNumberFormat="1" applyFont="1" applyAlignment="1" applyProtection="1">
      <alignment horizontal="center" wrapText="1"/>
      <protection hidden="1"/>
    </xf>
    <xf numFmtId="9" fontId="7" fillId="9" borderId="9" xfId="0" applyNumberFormat="1" applyFont="1" applyFill="1" applyBorder="1" applyAlignment="1" applyProtection="1">
      <alignment horizontal="center" vertical="center" wrapText="1"/>
      <protection hidden="1"/>
    </xf>
    <xf numFmtId="0" fontId="21" fillId="0" borderId="9" xfId="0" applyFont="1" applyBorder="1" applyAlignment="1" applyProtection="1">
      <alignment vertical="center"/>
      <protection hidden="1"/>
    </xf>
    <xf numFmtId="2" fontId="22" fillId="0" borderId="9" xfId="0" applyNumberFormat="1" applyFont="1" applyBorder="1" applyAlignment="1" applyProtection="1">
      <alignment horizontal="center" vertical="center" wrapText="1"/>
      <protection hidden="1"/>
    </xf>
    <xf numFmtId="169" fontId="22" fillId="0" borderId="0" xfId="0" applyNumberFormat="1" applyFont="1" applyAlignment="1" applyProtection="1">
      <alignment horizontal="center" wrapText="1"/>
      <protection hidden="1"/>
    </xf>
    <xf numFmtId="169" fontId="22" fillId="0" borderId="9" xfId="0" applyNumberFormat="1"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4" fillId="12" borderId="9" xfId="0" applyFont="1" applyFill="1" applyBorder="1" applyAlignment="1" applyProtection="1">
      <alignment horizontal="center" vertical="center"/>
      <protection hidden="1"/>
    </xf>
    <xf numFmtId="4" fontId="4" fillId="0" borderId="9" xfId="0" applyNumberFormat="1" applyFont="1" applyBorder="1" applyAlignment="1" applyProtection="1">
      <alignment horizontal="center" vertical="center" wrapText="1"/>
      <protection hidden="1"/>
    </xf>
    <xf numFmtId="174" fontId="4" fillId="0" borderId="9" xfId="0" applyNumberFormat="1" applyFont="1" applyBorder="1" applyAlignment="1" applyProtection="1">
      <alignment horizontal="center" vertical="center" wrapText="1"/>
      <protection hidden="1"/>
    </xf>
    <xf numFmtId="0" fontId="7" fillId="6" borderId="9" xfId="0" applyFont="1" applyFill="1" applyBorder="1" applyAlignment="1" applyProtection="1">
      <alignment horizontal="center" wrapText="1"/>
      <protection hidden="1"/>
    </xf>
    <xf numFmtId="0" fontId="5" fillId="0" borderId="0" xfId="0" applyFont="1" applyAlignment="1" applyProtection="1">
      <alignment horizontal="center" wrapText="1"/>
      <protection hidden="1"/>
    </xf>
    <xf numFmtId="0" fontId="8" fillId="0" borderId="0" xfId="0" applyFont="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8" fillId="5" borderId="3" xfId="0" applyFont="1" applyFill="1" applyBorder="1" applyAlignment="1" applyProtection="1">
      <alignment vertical="center" wrapText="1"/>
      <protection hidden="1"/>
    </xf>
    <xf numFmtId="0" fontId="8" fillId="5" borderId="3" xfId="0" applyFont="1" applyFill="1" applyBorder="1" applyAlignment="1" applyProtection="1">
      <alignment horizontal="center" vertical="center" wrapText="1"/>
      <protection hidden="1"/>
    </xf>
    <xf numFmtId="0" fontId="27" fillId="6" borderId="9" xfId="0" applyFont="1" applyFill="1" applyBorder="1" applyAlignment="1" applyProtection="1">
      <alignment horizontal="center" vertical="center" wrapText="1"/>
      <protection hidden="1"/>
    </xf>
    <xf numFmtId="9" fontId="5" fillId="8" borderId="9" xfId="0" applyNumberFormat="1" applyFont="1" applyFill="1" applyBorder="1" applyAlignment="1" applyProtection="1">
      <alignment horizontal="center" vertical="center" wrapText="1"/>
      <protection hidden="1"/>
    </xf>
    <xf numFmtId="0" fontId="27" fillId="13" borderId="9" xfId="0" applyFont="1" applyFill="1" applyBorder="1" applyAlignment="1" applyProtection="1">
      <alignment horizontal="center" vertical="center" wrapText="1"/>
      <protection hidden="1"/>
    </xf>
    <xf numFmtId="169" fontId="6" fillId="8" borderId="9" xfId="0" applyNumberFormat="1" applyFont="1" applyFill="1" applyBorder="1" applyAlignment="1" applyProtection="1">
      <alignment horizontal="center" vertical="center" wrapText="1"/>
      <protection hidden="1"/>
    </xf>
    <xf numFmtId="1" fontId="5" fillId="0" borderId="9" xfId="0" applyNumberFormat="1" applyFont="1" applyBorder="1" applyAlignment="1" applyProtection="1">
      <alignment horizontal="center" vertical="center" wrapText="1"/>
      <protection hidden="1"/>
    </xf>
    <xf numFmtId="4" fontId="5" fillId="0" borderId="9" xfId="0" applyNumberFormat="1" applyFont="1" applyBorder="1" applyAlignment="1" applyProtection="1">
      <alignment horizontal="left" vertical="center" wrapText="1"/>
      <protection hidden="1"/>
    </xf>
    <xf numFmtId="4" fontId="3" fillId="8" borderId="9" xfId="0" applyNumberFormat="1" applyFont="1" applyFill="1" applyBorder="1" applyAlignment="1" applyProtection="1">
      <alignment horizontal="center" vertical="center" wrapText="1"/>
      <protection hidden="1"/>
    </xf>
    <xf numFmtId="9" fontId="3" fillId="0" borderId="9" xfId="0" applyNumberFormat="1" applyFont="1" applyBorder="1" applyAlignment="1" applyProtection="1">
      <alignment horizontal="center" vertical="center"/>
      <protection hidden="1"/>
    </xf>
    <xf numFmtId="4" fontId="7" fillId="4" borderId="9" xfId="0" applyNumberFormat="1" applyFont="1" applyFill="1" applyBorder="1" applyAlignment="1" applyProtection="1">
      <alignment horizontal="center" vertical="center"/>
      <protection hidden="1"/>
    </xf>
    <xf numFmtId="4" fontId="3" fillId="8" borderId="9" xfId="0" applyNumberFormat="1" applyFont="1" applyFill="1" applyBorder="1" applyAlignment="1" applyProtection="1">
      <alignment horizontal="center" vertical="center"/>
      <protection hidden="1"/>
    </xf>
    <xf numFmtId="4" fontId="3" fillId="0" borderId="9" xfId="0" applyNumberFormat="1" applyFont="1" applyBorder="1" applyAlignment="1" applyProtection="1">
      <alignment horizontal="center" vertical="center"/>
      <protection hidden="1"/>
    </xf>
    <xf numFmtId="0" fontId="6" fillId="0" borderId="9" xfId="0" applyFont="1" applyBorder="1" applyAlignment="1" applyProtection="1">
      <alignment horizontal="center" vertical="center" wrapText="1"/>
      <protection hidden="1"/>
    </xf>
    <xf numFmtId="169" fontId="6" fillId="0" borderId="9" xfId="0" applyNumberFormat="1" applyFont="1" applyBorder="1" applyAlignment="1" applyProtection="1">
      <alignment vertical="center" wrapText="1"/>
      <protection hidden="1"/>
    </xf>
    <xf numFmtId="169" fontId="6" fillId="0" borderId="9" xfId="0" applyNumberFormat="1" applyFont="1" applyBorder="1" applyAlignment="1" applyProtection="1">
      <alignment horizontal="center" vertical="center" wrapText="1"/>
      <protection hidden="1"/>
    </xf>
    <xf numFmtId="0" fontId="8" fillId="0" borderId="0" xfId="0" applyFont="1" applyAlignment="1" applyProtection="1">
      <alignment horizontal="left" vertical="center"/>
      <protection hidden="1"/>
    </xf>
    <xf numFmtId="14" fontId="8" fillId="0" borderId="0" xfId="0" applyNumberFormat="1" applyFont="1" applyAlignment="1" applyProtection="1">
      <alignment horizontal="left" vertical="center"/>
      <protection hidden="1"/>
    </xf>
    <xf numFmtId="0" fontId="3" fillId="0" borderId="0" xfId="0" applyFont="1" applyProtection="1">
      <protection hidden="1"/>
    </xf>
    <xf numFmtId="0" fontId="38" fillId="0" borderId="0" xfId="0" applyFont="1" applyProtection="1">
      <protection hidden="1"/>
    </xf>
    <xf numFmtId="0" fontId="3" fillId="0" borderId="0" xfId="0" applyFont="1" applyAlignment="1" applyProtection="1">
      <alignment horizontal="center" vertical="center"/>
      <protection hidden="1"/>
    </xf>
    <xf numFmtId="0" fontId="3" fillId="0" borderId="9"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0" fontId="13" fillId="6" borderId="9" xfId="0" applyFont="1" applyFill="1" applyBorder="1" applyAlignment="1" applyProtection="1">
      <alignment horizontal="center" vertical="center"/>
      <protection hidden="1"/>
    </xf>
    <xf numFmtId="0" fontId="46" fillId="6" borderId="9" xfId="0" applyFont="1" applyFill="1" applyBorder="1" applyAlignment="1" applyProtection="1">
      <alignment horizontal="center" vertical="center" wrapText="1"/>
      <protection hidden="1"/>
    </xf>
    <xf numFmtId="0" fontId="3" fillId="6" borderId="9" xfId="0" applyFont="1" applyFill="1" applyBorder="1" applyAlignment="1" applyProtection="1">
      <alignment horizontal="center" vertical="center" wrapText="1"/>
      <protection hidden="1"/>
    </xf>
    <xf numFmtId="1" fontId="13" fillId="6" borderId="9" xfId="0" applyNumberFormat="1" applyFont="1" applyFill="1" applyBorder="1" applyAlignment="1" applyProtection="1">
      <alignment horizontal="center" vertical="center" wrapText="1"/>
      <protection hidden="1"/>
    </xf>
    <xf numFmtId="0" fontId="13" fillId="6" borderId="9" xfId="0" applyFont="1" applyFill="1" applyBorder="1" applyAlignment="1" applyProtection="1">
      <alignment horizontal="center" vertical="center" wrapText="1"/>
      <protection hidden="1"/>
    </xf>
    <xf numFmtId="0" fontId="3" fillId="0" borderId="0" xfId="0" applyFont="1" applyAlignment="1" applyProtection="1">
      <alignment horizontal="center"/>
      <protection hidden="1"/>
    </xf>
    <xf numFmtId="0" fontId="1" fillId="8" borderId="9" xfId="0" applyFont="1" applyFill="1" applyBorder="1" applyAlignment="1" applyProtection="1">
      <alignment horizontal="center" vertical="center" wrapText="1"/>
      <protection hidden="1"/>
    </xf>
    <xf numFmtId="0" fontId="1" fillId="20" borderId="9" xfId="0" applyFont="1" applyFill="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9" xfId="0" applyFont="1" applyBorder="1" applyAlignment="1" applyProtection="1">
      <alignment vertical="center"/>
      <protection hidden="1"/>
    </xf>
    <xf numFmtId="169" fontId="15" fillId="0" borderId="9" xfId="0" applyNumberFormat="1" applyFont="1" applyBorder="1" applyAlignment="1" applyProtection="1">
      <alignment horizontal="center" vertical="center"/>
      <protection hidden="1"/>
    </xf>
    <xf numFmtId="169" fontId="15" fillId="0" borderId="9" xfId="0" applyNumberFormat="1" applyFont="1" applyBorder="1" applyAlignment="1" applyProtection="1">
      <alignment horizontal="center"/>
      <protection hidden="1"/>
    </xf>
    <xf numFmtId="0" fontId="15" fillId="0" borderId="9" xfId="0" applyFont="1" applyBorder="1" applyAlignment="1" applyProtection="1">
      <alignment horizontal="center" vertical="center"/>
      <protection hidden="1"/>
    </xf>
    <xf numFmtId="0" fontId="47" fillId="8" borderId="9" xfId="0" applyFont="1" applyFill="1" applyBorder="1" applyAlignment="1" applyProtection="1">
      <alignment horizontal="center" vertical="center"/>
      <protection hidden="1"/>
    </xf>
    <xf numFmtId="0" fontId="26" fillId="21" borderId="9" xfId="0" applyFont="1" applyFill="1" applyBorder="1" applyAlignment="1" applyProtection="1">
      <alignment horizontal="center" vertical="center"/>
      <protection hidden="1"/>
    </xf>
    <xf numFmtId="0" fontId="15" fillId="8" borderId="9" xfId="0" applyFont="1" applyFill="1" applyBorder="1" applyAlignment="1" applyProtection="1">
      <alignment horizontal="center" vertical="center" wrapText="1"/>
      <protection hidden="1"/>
    </xf>
    <xf numFmtId="0" fontId="48" fillId="8" borderId="9" xfId="0" applyFont="1" applyFill="1" applyBorder="1" applyAlignment="1" applyProtection="1">
      <alignment horizontal="center" vertical="center"/>
      <protection hidden="1"/>
    </xf>
    <xf numFmtId="0" fontId="13" fillId="3" borderId="9" xfId="0" applyFont="1" applyFill="1" applyBorder="1" applyAlignment="1" applyProtection="1">
      <alignment horizontal="center" vertical="center"/>
      <protection hidden="1"/>
    </xf>
    <xf numFmtId="0" fontId="7" fillId="8" borderId="9" xfId="0" applyFont="1" applyFill="1" applyBorder="1" applyAlignment="1" applyProtection="1">
      <alignment horizontal="center" vertical="center"/>
      <protection hidden="1"/>
    </xf>
    <xf numFmtId="166" fontId="3" fillId="0" borderId="0" xfId="0" applyNumberFormat="1" applyFont="1" applyProtection="1">
      <protection hidden="1"/>
    </xf>
    <xf numFmtId="0" fontId="13" fillId="3" borderId="9" xfId="0" applyFont="1" applyFill="1" applyBorder="1" applyAlignment="1" applyProtection="1">
      <alignment horizontal="center" vertical="center" wrapText="1"/>
      <protection hidden="1"/>
    </xf>
    <xf numFmtId="0" fontId="13" fillId="8" borderId="9" xfId="0" applyFont="1" applyFill="1" applyBorder="1" applyAlignment="1" applyProtection="1">
      <alignment horizontal="center" vertical="center"/>
      <protection hidden="1"/>
    </xf>
    <xf numFmtId="185" fontId="13" fillId="3" borderId="9" xfId="0" applyNumberFormat="1" applyFont="1" applyFill="1" applyBorder="1" applyAlignment="1" applyProtection="1">
      <alignment horizontal="center" vertical="center"/>
      <protection hidden="1"/>
    </xf>
    <xf numFmtId="166" fontId="3" fillId="0" borderId="9" xfId="0" applyNumberFormat="1" applyFont="1" applyBorder="1" applyAlignment="1" applyProtection="1">
      <alignment horizontal="center" vertical="center"/>
      <protection hidden="1"/>
    </xf>
    <xf numFmtId="184" fontId="3" fillId="8" borderId="9" xfId="0" applyNumberFormat="1" applyFont="1" applyFill="1" applyBorder="1" applyAlignment="1" applyProtection="1">
      <alignment horizontal="center" vertical="center"/>
      <protection hidden="1"/>
    </xf>
    <xf numFmtId="185" fontId="3" fillId="0" borderId="9" xfId="0" applyNumberFormat="1" applyFont="1" applyBorder="1" applyAlignment="1" applyProtection="1">
      <alignment horizontal="center" vertical="center"/>
      <protection hidden="1"/>
    </xf>
    <xf numFmtId="166" fontId="3" fillId="0" borderId="0" xfId="0" applyNumberFormat="1" applyFont="1" applyAlignment="1" applyProtection="1">
      <alignment vertical="center"/>
      <protection hidden="1"/>
    </xf>
    <xf numFmtId="0" fontId="6" fillId="0" borderId="0" xfId="0" applyFont="1" applyAlignment="1" applyProtection="1">
      <alignment horizontal="center" vertical="center"/>
      <protection hidden="1"/>
    </xf>
    <xf numFmtId="0" fontId="38" fillId="5" borderId="3" xfId="0" applyFont="1" applyFill="1" applyBorder="1" applyProtection="1">
      <protection hidden="1"/>
    </xf>
    <xf numFmtId="4" fontId="29" fillId="8" borderId="66" xfId="0" applyNumberFormat="1" applyFont="1" applyFill="1" applyBorder="1" applyAlignment="1" applyProtection="1">
      <alignment horizontal="center" vertical="center"/>
      <protection hidden="1"/>
    </xf>
    <xf numFmtId="0" fontId="29" fillId="3" borderId="68" xfId="0" applyFont="1" applyFill="1" applyBorder="1" applyAlignment="1" applyProtection="1">
      <alignment horizontal="center"/>
      <protection hidden="1"/>
    </xf>
    <xf numFmtId="186" fontId="49" fillId="6" borderId="69" xfId="0" applyNumberFormat="1" applyFont="1" applyFill="1" applyBorder="1" applyAlignment="1" applyProtection="1">
      <alignment horizontal="center" vertical="center"/>
      <protection hidden="1"/>
    </xf>
    <xf numFmtId="168" fontId="29" fillId="8" borderId="66" xfId="0" applyNumberFormat="1" applyFont="1" applyFill="1" applyBorder="1" applyAlignment="1" applyProtection="1">
      <alignment horizontal="center" vertical="center" wrapText="1"/>
      <protection hidden="1"/>
    </xf>
    <xf numFmtId="0" fontId="50" fillId="8" borderId="66" xfId="0" applyFont="1" applyFill="1" applyBorder="1" applyAlignment="1" applyProtection="1">
      <alignment horizontal="center" vertical="center"/>
      <protection hidden="1"/>
    </xf>
    <xf numFmtId="0" fontId="51" fillId="6" borderId="70" xfId="0" applyFont="1" applyFill="1" applyBorder="1" applyAlignment="1" applyProtection="1">
      <alignment horizontal="center" vertical="center"/>
      <protection hidden="1"/>
    </xf>
    <xf numFmtId="187" fontId="52" fillId="6" borderId="73" xfId="0" applyNumberFormat="1" applyFont="1" applyFill="1" applyBorder="1" applyAlignment="1" applyProtection="1">
      <alignment horizontal="center" vertical="center"/>
      <protection hidden="1"/>
    </xf>
    <xf numFmtId="0" fontId="29" fillId="3" borderId="74" xfId="0" applyFont="1" applyFill="1" applyBorder="1" applyAlignment="1" applyProtection="1">
      <alignment horizontal="center" vertical="center" wrapText="1"/>
      <protection hidden="1"/>
    </xf>
    <xf numFmtId="186" fontId="29" fillId="6" borderId="75" xfId="0" applyNumberFormat="1" applyFont="1" applyFill="1" applyBorder="1" applyAlignment="1" applyProtection="1">
      <alignment horizontal="center" vertical="center"/>
      <protection hidden="1"/>
    </xf>
    <xf numFmtId="6" fontId="29" fillId="8" borderId="66" xfId="0" applyNumberFormat="1" applyFont="1" applyFill="1" applyBorder="1" applyAlignment="1" applyProtection="1">
      <alignment horizontal="center" vertical="center" wrapText="1"/>
      <protection hidden="1"/>
    </xf>
    <xf numFmtId="10" fontId="53" fillId="8" borderId="66" xfId="0" applyNumberFormat="1" applyFont="1" applyFill="1" applyBorder="1" applyAlignment="1" applyProtection="1">
      <alignment horizontal="center" vertical="center" wrapText="1"/>
      <protection hidden="1"/>
    </xf>
    <xf numFmtId="0" fontId="29" fillId="3" borderId="9" xfId="0" applyFont="1" applyFill="1" applyBorder="1" applyAlignment="1" applyProtection="1">
      <alignment horizontal="center" vertical="center"/>
      <protection hidden="1"/>
    </xf>
    <xf numFmtId="0" fontId="38" fillId="5" borderId="3" xfId="0" applyFont="1" applyFill="1" applyBorder="1" applyAlignment="1" applyProtection="1">
      <alignment horizontal="center"/>
      <protection hidden="1"/>
    </xf>
    <xf numFmtId="0" fontId="38" fillId="5" borderId="3" xfId="0" applyFont="1" applyFill="1" applyBorder="1" applyAlignment="1" applyProtection="1">
      <alignment horizontal="left"/>
      <protection hidden="1"/>
    </xf>
    <xf numFmtId="0" fontId="29" fillId="8" borderId="9" xfId="0" applyFont="1" applyFill="1" applyBorder="1" applyAlignment="1" applyProtection="1">
      <alignment horizontal="center" vertical="center" wrapText="1"/>
      <protection hidden="1"/>
    </xf>
    <xf numFmtId="0" fontId="50" fillId="3" borderId="9" xfId="0" applyFont="1" applyFill="1" applyBorder="1" applyAlignment="1" applyProtection="1">
      <alignment horizontal="center" vertical="center" wrapText="1"/>
      <protection hidden="1"/>
    </xf>
    <xf numFmtId="0" fontId="50" fillId="3" borderId="9" xfId="0" applyFont="1" applyFill="1" applyBorder="1" applyAlignment="1" applyProtection="1">
      <alignment vertical="center" wrapText="1"/>
      <protection hidden="1"/>
    </xf>
    <xf numFmtId="0" fontId="50" fillId="3" borderId="56" xfId="0" applyFont="1" applyFill="1" applyBorder="1" applyAlignment="1" applyProtection="1">
      <alignment horizontal="center" vertical="center" wrapText="1"/>
      <protection hidden="1"/>
    </xf>
    <xf numFmtId="0" fontId="50" fillId="3" borderId="57" xfId="0" applyFont="1" applyFill="1" applyBorder="1" applyAlignment="1" applyProtection="1">
      <alignment horizontal="center" vertical="center" wrapText="1"/>
      <protection hidden="1"/>
    </xf>
    <xf numFmtId="187" fontId="38" fillId="0" borderId="0" xfId="0" applyNumberFormat="1" applyFont="1" applyAlignment="1" applyProtection="1">
      <alignment vertical="center"/>
      <protection hidden="1"/>
    </xf>
    <xf numFmtId="0" fontId="50" fillId="5" borderId="9" xfId="0" applyFont="1" applyFill="1" applyBorder="1" applyAlignment="1" applyProtection="1">
      <alignment horizontal="center" vertical="center"/>
      <protection hidden="1"/>
    </xf>
    <xf numFmtId="0" fontId="54" fillId="8" borderId="9" xfId="0" applyFont="1" applyFill="1" applyBorder="1" applyAlignment="1" applyProtection="1">
      <alignment horizontal="center" vertical="center" wrapText="1"/>
      <protection hidden="1"/>
    </xf>
    <xf numFmtId="2" fontId="54" fillId="5" borderId="9" xfId="0" applyNumberFormat="1" applyFont="1" applyFill="1" applyBorder="1" applyAlignment="1" applyProtection="1">
      <alignment horizontal="center" vertical="center"/>
      <protection hidden="1"/>
    </xf>
    <xf numFmtId="2" fontId="50" fillId="5" borderId="9" xfId="0" applyNumberFormat="1" applyFont="1" applyFill="1" applyBorder="1" applyAlignment="1" applyProtection="1">
      <alignment horizontal="center" vertical="center"/>
      <protection hidden="1"/>
    </xf>
    <xf numFmtId="1" fontId="55" fillId="0" borderId="9" xfId="0" applyNumberFormat="1" applyFont="1" applyBorder="1" applyAlignment="1" applyProtection="1">
      <alignment horizontal="center" vertical="center"/>
      <protection hidden="1"/>
    </xf>
    <xf numFmtId="0" fontId="38" fillId="0" borderId="0" xfId="0" applyFont="1" applyAlignment="1" applyProtection="1">
      <alignment vertical="center"/>
      <protection hidden="1"/>
    </xf>
    <xf numFmtId="1" fontId="38" fillId="0" borderId="0" xfId="0" applyNumberFormat="1" applyFont="1" applyAlignment="1" applyProtection="1">
      <alignment horizontal="center" vertical="center"/>
      <protection hidden="1"/>
    </xf>
    <xf numFmtId="8" fontId="38" fillId="0" borderId="0" xfId="0" applyNumberFormat="1" applyFont="1" applyProtection="1">
      <protection hidden="1"/>
    </xf>
    <xf numFmtId="9" fontId="38" fillId="0" borderId="0" xfId="0" applyNumberFormat="1" applyFont="1" applyProtection="1">
      <protection hidden="1"/>
    </xf>
    <xf numFmtId="0" fontId="7" fillId="5" borderId="59" xfId="0" applyFont="1" applyFill="1" applyBorder="1" applyAlignment="1" applyProtection="1">
      <alignment wrapText="1"/>
      <protection hidden="1"/>
    </xf>
    <xf numFmtId="0" fontId="7" fillId="5" borderId="63" xfId="0" applyFont="1" applyFill="1" applyBorder="1" applyAlignment="1" applyProtection="1">
      <alignment vertical="center" wrapText="1"/>
      <protection hidden="1"/>
    </xf>
    <xf numFmtId="0" fontId="7" fillId="5" borderId="55" xfId="0" applyFont="1" applyFill="1" applyBorder="1" applyAlignment="1" applyProtection="1">
      <alignment vertical="center" wrapText="1"/>
      <protection hidden="1"/>
    </xf>
    <xf numFmtId="0" fontId="7" fillId="3" borderId="77" xfId="0" applyFont="1" applyFill="1" applyBorder="1" applyAlignment="1" applyProtection="1">
      <alignment horizontal="center" vertical="center"/>
      <protection hidden="1"/>
    </xf>
    <xf numFmtId="0" fontId="7" fillId="3" borderId="78" xfId="0" applyFont="1" applyFill="1" applyBorder="1" applyAlignment="1" applyProtection="1">
      <alignment horizontal="center" vertical="center" wrapText="1"/>
      <protection hidden="1"/>
    </xf>
    <xf numFmtId="0" fontId="7" fillId="3" borderId="79" xfId="0" applyFont="1" applyFill="1" applyBorder="1" applyAlignment="1" applyProtection="1">
      <alignment horizontal="center" vertical="center" wrapText="1"/>
      <protection hidden="1"/>
    </xf>
    <xf numFmtId="0" fontId="5" fillId="0" borderId="76" xfId="0" applyFont="1" applyBorder="1" applyAlignment="1" applyProtection="1">
      <alignment horizontal="center" vertical="center"/>
      <protection hidden="1"/>
    </xf>
    <xf numFmtId="0" fontId="69" fillId="0" borderId="76" xfId="0" applyFont="1" applyBorder="1" applyAlignment="1">
      <alignment horizontal="center" vertical="center" wrapText="1"/>
    </xf>
    <xf numFmtId="42" fontId="69" fillId="0" borderId="76" xfId="1" applyFont="1" applyBorder="1" applyAlignment="1">
      <alignment horizontal="center" vertical="center" wrapText="1"/>
    </xf>
    <xf numFmtId="22" fontId="69" fillId="22" borderId="76" xfId="0" applyNumberFormat="1" applyFont="1" applyFill="1" applyBorder="1" applyAlignment="1">
      <alignment horizontal="center" vertical="center" wrapText="1"/>
    </xf>
    <xf numFmtId="0" fontId="69" fillId="22" borderId="76" xfId="0" applyFont="1" applyFill="1" applyBorder="1" applyAlignment="1">
      <alignment horizontal="center" vertical="center" wrapText="1"/>
    </xf>
    <xf numFmtId="0" fontId="5" fillId="22" borderId="20" xfId="0" applyFont="1" applyFill="1" applyBorder="1" applyAlignment="1" applyProtection="1">
      <alignment horizontal="center" vertical="center" wrapText="1"/>
      <protection hidden="1"/>
    </xf>
    <xf numFmtId="42" fontId="69" fillId="22" borderId="76" xfId="1" applyFont="1" applyFill="1" applyBorder="1" applyAlignment="1">
      <alignment horizontal="center" vertical="center" wrapText="1"/>
    </xf>
    <xf numFmtId="0" fontId="3" fillId="4" borderId="9" xfId="0" applyFont="1" applyFill="1" applyBorder="1" applyAlignment="1" applyProtection="1">
      <alignment horizontal="left" vertical="center" wrapText="1"/>
      <protection hidden="1"/>
    </xf>
    <xf numFmtId="0" fontId="71" fillId="0" borderId="9" xfId="0" applyFont="1" applyBorder="1" applyAlignment="1" applyProtection="1">
      <alignment horizontal="center" vertical="center"/>
      <protection hidden="1"/>
    </xf>
    <xf numFmtId="0" fontId="71" fillId="0" borderId="9" xfId="0" applyFont="1" applyBorder="1" applyAlignment="1" applyProtection="1">
      <alignment vertical="center"/>
      <protection hidden="1"/>
    </xf>
    <xf numFmtId="2" fontId="71" fillId="0" borderId="9" xfId="0" applyNumberFormat="1" applyFont="1" applyBorder="1" applyAlignment="1" applyProtection="1">
      <alignment vertical="center"/>
      <protection hidden="1"/>
    </xf>
    <xf numFmtId="188" fontId="5" fillId="8" borderId="3" xfId="0" applyNumberFormat="1" applyFont="1" applyFill="1" applyBorder="1" applyAlignment="1" applyProtection="1">
      <alignment vertical="center"/>
      <protection hidden="1"/>
    </xf>
    <xf numFmtId="175" fontId="3" fillId="0" borderId="9" xfId="0" applyNumberFormat="1" applyFont="1" applyBorder="1" applyAlignment="1" applyProtection="1">
      <alignment horizontal="center" vertical="center"/>
      <protection hidden="1"/>
    </xf>
    <xf numFmtId="0" fontId="0" fillId="0" borderId="0" xfId="0" applyFont="1" applyAlignment="1" applyProtection="1">
      <protection hidden="1"/>
    </xf>
    <xf numFmtId="0" fontId="67" fillId="0" borderId="9" xfId="0" applyFont="1" applyBorder="1" applyAlignment="1" applyProtection="1">
      <alignment horizontal="center" vertical="center" wrapText="1"/>
      <protection hidden="1"/>
    </xf>
    <xf numFmtId="0" fontId="0" fillId="0" borderId="0" xfId="0" applyFont="1" applyAlignment="1" applyProtection="1">
      <protection hidden="1"/>
    </xf>
    <xf numFmtId="0" fontId="79" fillId="0" borderId="9" xfId="0" applyFont="1" applyBorder="1" applyAlignment="1" applyProtection="1">
      <alignment horizontal="center" vertical="center" wrapText="1"/>
      <protection hidden="1"/>
    </xf>
    <xf numFmtId="0" fontId="80" fillId="0" borderId="9" xfId="0" applyFont="1" applyBorder="1" applyAlignment="1" applyProtection="1">
      <alignment horizontal="center" vertical="center" wrapText="1"/>
      <protection hidden="1"/>
    </xf>
    <xf numFmtId="6" fontId="28" fillId="0" borderId="9" xfId="0" applyNumberFormat="1" applyFont="1" applyBorder="1" applyAlignment="1" applyProtection="1">
      <alignment horizontal="center" vertical="center"/>
      <protection hidden="1"/>
    </xf>
    <xf numFmtId="0" fontId="3" fillId="7" borderId="27" xfId="0" applyFont="1" applyFill="1" applyBorder="1" applyAlignment="1" applyProtection="1">
      <alignment horizontal="left" vertical="center" wrapText="1"/>
      <protection hidden="1"/>
    </xf>
    <xf numFmtId="0" fontId="11" fillId="7" borderId="27" xfId="0" applyFont="1" applyFill="1" applyBorder="1" applyAlignment="1" applyProtection="1">
      <alignment horizontal="left" vertical="center" wrapText="1"/>
      <protection hidden="1"/>
    </xf>
    <xf numFmtId="0" fontId="8" fillId="7" borderId="57" xfId="0" applyFont="1" applyFill="1" applyBorder="1" applyAlignment="1" applyProtection="1">
      <alignment horizontal="left" vertical="center"/>
      <protection hidden="1"/>
    </xf>
    <xf numFmtId="0" fontId="27" fillId="0" borderId="76" xfId="0" applyFont="1" applyBorder="1" applyAlignment="1" applyProtection="1">
      <alignment horizontal="center" vertical="center" wrapText="1"/>
      <protection hidden="1"/>
    </xf>
    <xf numFmtId="0" fontId="16" fillId="0" borderId="76" xfId="0" applyFont="1" applyBorder="1" applyAlignment="1" applyProtection="1">
      <alignment horizontal="center" vertical="center"/>
      <protection hidden="1"/>
    </xf>
    <xf numFmtId="0" fontId="28" fillId="0" borderId="76" xfId="0" applyFont="1" applyBorder="1" applyAlignment="1" applyProtection="1">
      <alignment horizontal="center" vertical="center" wrapText="1"/>
      <protection hidden="1"/>
    </xf>
    <xf numFmtId="0" fontId="66" fillId="0" borderId="76" xfId="0" applyFont="1" applyBorder="1" applyAlignment="1" applyProtection="1">
      <alignment horizontal="center" vertical="center" wrapText="1"/>
      <protection hidden="1"/>
    </xf>
    <xf numFmtId="0" fontId="79" fillId="0" borderId="76" xfId="0" applyFont="1" applyBorder="1" applyAlignment="1" applyProtection="1">
      <alignment horizontal="center" vertical="center" wrapText="1"/>
      <protection hidden="1"/>
    </xf>
    <xf numFmtId="0" fontId="28" fillId="0" borderId="76" xfId="0" applyFont="1" applyBorder="1" applyAlignment="1" applyProtection="1">
      <alignment horizontal="center" vertical="center"/>
      <protection hidden="1"/>
    </xf>
    <xf numFmtId="1" fontId="28" fillId="0" borderId="76" xfId="0" applyNumberFormat="1" applyFont="1" applyBorder="1" applyAlignment="1" applyProtection="1">
      <alignment horizontal="center" vertical="center"/>
      <protection hidden="1"/>
    </xf>
    <xf numFmtId="6" fontId="28" fillId="0" borderId="76" xfId="0" applyNumberFormat="1" applyFont="1" applyBorder="1" applyAlignment="1" applyProtection="1">
      <alignment horizontal="center" vertical="center"/>
      <protection hidden="1"/>
    </xf>
    <xf numFmtId="166" fontId="79" fillId="0" borderId="76" xfId="0" applyNumberFormat="1" applyFont="1" applyBorder="1" applyAlignment="1" applyProtection="1">
      <alignment horizontal="center" vertical="center" wrapText="1"/>
      <protection hidden="1"/>
    </xf>
    <xf numFmtId="8" fontId="79" fillId="0" borderId="76" xfId="0" applyNumberFormat="1" applyFont="1" applyBorder="1" applyAlignment="1" applyProtection="1">
      <alignment horizontal="center" vertical="center" wrapText="1"/>
      <protection hidden="1"/>
    </xf>
    <xf numFmtId="8" fontId="28" fillId="0" borderId="76" xfId="0" applyNumberFormat="1" applyFont="1" applyBorder="1" applyAlignment="1" applyProtection="1">
      <alignment horizontal="center" vertical="center"/>
      <protection hidden="1"/>
    </xf>
    <xf numFmtId="0" fontId="79" fillId="0" borderId="76" xfId="0" applyFont="1" applyBorder="1" applyAlignment="1" applyProtection="1">
      <alignment horizontal="center"/>
      <protection hidden="1"/>
    </xf>
    <xf numFmtId="167" fontId="28" fillId="0" borderId="76" xfId="0" applyNumberFormat="1" applyFont="1" applyBorder="1" applyAlignment="1" applyProtection="1">
      <alignment horizontal="center" vertical="center"/>
      <protection hidden="1"/>
    </xf>
    <xf numFmtId="0" fontId="13" fillId="0" borderId="76" xfId="0" applyFont="1" applyBorder="1" applyAlignment="1" applyProtection="1">
      <alignment horizontal="center" vertical="center" wrapText="1"/>
      <protection hidden="1"/>
    </xf>
    <xf numFmtId="0" fontId="15" fillId="8" borderId="9" xfId="0" applyFont="1" applyFill="1" applyBorder="1" applyAlignment="1" applyProtection="1">
      <alignment horizontal="left" vertical="center" wrapText="1"/>
      <protection hidden="1"/>
    </xf>
    <xf numFmtId="0" fontId="3" fillId="3" borderId="3" xfId="0" applyFont="1" applyFill="1" applyBorder="1" applyAlignment="1" applyProtection="1">
      <alignment vertical="center" wrapText="1"/>
    </xf>
    <xf numFmtId="0" fontId="0" fillId="0" borderId="0" xfId="0" applyFont="1" applyAlignment="1" applyProtection="1"/>
    <xf numFmtId="0" fontId="6"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9" xfId="0" applyFont="1" applyBorder="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vertical="center"/>
    </xf>
    <xf numFmtId="49" fontId="5" fillId="0" borderId="0" xfId="0" applyNumberFormat="1" applyFont="1" applyAlignment="1" applyProtection="1">
      <alignment horizontal="center" vertical="center" wrapText="1"/>
    </xf>
    <xf numFmtId="0" fontId="21" fillId="15" borderId="50" xfId="0" applyFont="1" applyFill="1" applyBorder="1" applyAlignment="1" applyProtection="1">
      <alignment horizontal="center" vertical="center"/>
      <protection hidden="1"/>
    </xf>
    <xf numFmtId="0" fontId="30" fillId="15" borderId="51" xfId="0" applyFont="1" applyFill="1" applyBorder="1" applyAlignment="1" applyProtection="1">
      <alignment horizontal="center"/>
      <protection hidden="1"/>
    </xf>
    <xf numFmtId="0" fontId="30" fillId="15" borderId="52" xfId="0" applyFont="1" applyFill="1" applyBorder="1" applyAlignment="1" applyProtection="1">
      <alignment vertical="center"/>
      <protection hidden="1"/>
    </xf>
    <xf numFmtId="0" fontId="30" fillId="15" borderId="51" xfId="0" applyFont="1" applyFill="1" applyBorder="1" applyAlignment="1" applyProtection="1">
      <alignment vertical="center"/>
      <protection hidden="1"/>
    </xf>
    <xf numFmtId="0" fontId="30" fillId="15" borderId="53" xfId="0" applyFont="1" applyFill="1" applyBorder="1" applyAlignment="1" applyProtection="1">
      <alignment vertical="center"/>
      <protection hidden="1"/>
    </xf>
    <xf numFmtId="10" fontId="3" fillId="0" borderId="0" xfId="0" applyNumberFormat="1" applyFont="1" applyProtection="1">
      <protection hidden="1"/>
    </xf>
    <xf numFmtId="0" fontId="31" fillId="16" borderId="54" xfId="0" applyFont="1" applyFill="1" applyBorder="1" applyAlignment="1" applyProtection="1">
      <alignment horizontal="center" vertical="center" wrapText="1"/>
      <protection hidden="1"/>
    </xf>
    <xf numFmtId="0" fontId="31" fillId="17" borderId="19" xfId="0" applyFont="1" applyFill="1" applyBorder="1" applyAlignment="1" applyProtection="1">
      <alignment horizontal="center" vertical="center"/>
      <protection hidden="1"/>
    </xf>
    <xf numFmtId="0" fontId="31" fillId="17" borderId="21" xfId="0" applyFont="1" applyFill="1" applyBorder="1" applyAlignment="1" applyProtection="1">
      <alignment horizontal="center" vertical="center"/>
      <protection hidden="1"/>
    </xf>
    <xf numFmtId="176" fontId="31" fillId="17" borderId="21" xfId="0" applyNumberFormat="1" applyFont="1" applyFill="1" applyBorder="1" applyAlignment="1" applyProtection="1">
      <alignment horizontal="center" vertical="center"/>
      <protection hidden="1"/>
    </xf>
    <xf numFmtId="177" fontId="31" fillId="17" borderId="21" xfId="0" applyNumberFormat="1" applyFont="1" applyFill="1" applyBorder="1" applyAlignment="1" applyProtection="1">
      <alignment horizontal="center" vertical="center"/>
      <protection hidden="1"/>
    </xf>
    <xf numFmtId="176" fontId="31" fillId="17" borderId="18" xfId="0" applyNumberFormat="1" applyFont="1" applyFill="1" applyBorder="1" applyAlignment="1" applyProtection="1">
      <alignment horizontal="center" vertical="center"/>
      <protection hidden="1"/>
    </xf>
    <xf numFmtId="3" fontId="3" fillId="0" borderId="0" xfId="0" applyNumberFormat="1" applyFont="1" applyProtection="1">
      <protection hidden="1"/>
    </xf>
    <xf numFmtId="178" fontId="3" fillId="0" borderId="0" xfId="0" applyNumberFormat="1" applyFont="1" applyProtection="1">
      <protection hidden="1"/>
    </xf>
    <xf numFmtId="0" fontId="32" fillId="18" borderId="26" xfId="0" applyFont="1" applyFill="1" applyBorder="1" applyAlignment="1" applyProtection="1">
      <alignment horizontal="center" vertical="center"/>
      <protection hidden="1"/>
    </xf>
    <xf numFmtId="0" fontId="72" fillId="19" borderId="26" xfId="0" applyFont="1" applyFill="1" applyBorder="1" applyAlignment="1" applyProtection="1">
      <alignment horizontal="center" vertical="center"/>
      <protection hidden="1"/>
    </xf>
    <xf numFmtId="0" fontId="72" fillId="19" borderId="9" xfId="0" applyFont="1" applyFill="1" applyBorder="1" applyAlignment="1" applyProtection="1">
      <alignment horizontal="left" vertical="center" wrapText="1"/>
      <protection hidden="1"/>
    </xf>
    <xf numFmtId="178" fontId="72" fillId="19" borderId="9" xfId="0" applyNumberFormat="1" applyFont="1" applyFill="1" applyBorder="1" applyAlignment="1" applyProtection="1">
      <alignment horizontal="center" vertical="center"/>
      <protection hidden="1"/>
    </xf>
    <xf numFmtId="177" fontId="72" fillId="19" borderId="9" xfId="0" applyNumberFormat="1" applyFont="1" applyFill="1" applyBorder="1" applyAlignment="1" applyProtection="1">
      <alignment horizontal="center" vertical="center"/>
      <protection hidden="1"/>
    </xf>
    <xf numFmtId="179" fontId="35" fillId="8" borderId="9" xfId="0" applyNumberFormat="1" applyFont="1" applyFill="1" applyBorder="1" applyAlignment="1" applyProtection="1">
      <alignment horizontal="center" vertical="center"/>
      <protection hidden="1"/>
    </xf>
    <xf numFmtId="179" fontId="35" fillId="19" borderId="25" xfId="0" applyNumberFormat="1" applyFont="1" applyFill="1" applyBorder="1" applyAlignment="1" applyProtection="1">
      <alignment horizontal="center" vertical="center"/>
      <protection hidden="1"/>
    </xf>
    <xf numFmtId="0" fontId="35" fillId="19" borderId="26" xfId="0" applyFont="1" applyFill="1" applyBorder="1" applyAlignment="1" applyProtection="1">
      <alignment horizontal="center" vertical="center"/>
      <protection hidden="1"/>
    </xf>
    <xf numFmtId="0" fontId="36" fillId="19" borderId="9" xfId="0" applyFont="1" applyFill="1" applyBorder="1" applyAlignment="1" applyProtection="1">
      <alignment horizontal="left" vertical="center" wrapText="1"/>
      <protection hidden="1"/>
    </xf>
    <xf numFmtId="178" fontId="35" fillId="19" borderId="9" xfId="0" applyNumberFormat="1" applyFont="1" applyFill="1" applyBorder="1" applyAlignment="1" applyProtection="1">
      <alignment horizontal="center" vertical="center"/>
      <protection hidden="1"/>
    </xf>
    <xf numFmtId="177" fontId="35" fillId="19" borderId="9" xfId="0" applyNumberFormat="1" applyFont="1" applyFill="1" applyBorder="1" applyAlignment="1" applyProtection="1">
      <alignment horizontal="center" vertical="center"/>
      <protection hidden="1"/>
    </xf>
    <xf numFmtId="0" fontId="3" fillId="5" borderId="19"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180" fontId="37" fillId="0" borderId="20" xfId="0" applyNumberFormat="1" applyFont="1" applyBorder="1" applyAlignment="1" applyProtection="1">
      <alignment horizontal="center" vertical="center"/>
      <protection hidden="1"/>
    </xf>
    <xf numFmtId="166" fontId="37" fillId="0" borderId="20" xfId="0" applyNumberFormat="1" applyFont="1" applyBorder="1" applyAlignment="1" applyProtection="1">
      <alignment horizontal="center" vertical="center"/>
      <protection hidden="1"/>
    </xf>
    <xf numFmtId="0" fontId="35" fillId="19" borderId="9" xfId="0" applyFont="1" applyFill="1" applyBorder="1" applyAlignment="1" applyProtection="1">
      <alignment horizontal="left" vertical="top" wrapText="1"/>
      <protection hidden="1"/>
    </xf>
    <xf numFmtId="0" fontId="35" fillId="19" borderId="9" xfId="0" applyFont="1" applyFill="1" applyBorder="1" applyAlignment="1" applyProtection="1">
      <alignment horizontal="left" vertical="center" wrapText="1"/>
      <protection hidden="1"/>
    </xf>
    <xf numFmtId="0" fontId="76" fillId="19" borderId="9" xfId="0" applyFont="1" applyFill="1" applyBorder="1" applyAlignment="1" applyProtection="1">
      <alignment horizontal="left" vertical="center" wrapText="1"/>
      <protection hidden="1"/>
    </xf>
    <xf numFmtId="179" fontId="12" fillId="8" borderId="9" xfId="0" applyNumberFormat="1" applyFont="1" applyFill="1" applyBorder="1" applyAlignment="1" applyProtection="1">
      <alignment horizontal="center" vertical="center"/>
      <protection hidden="1"/>
    </xf>
    <xf numFmtId="0" fontId="35" fillId="19" borderId="58" xfId="0" applyFont="1" applyFill="1" applyBorder="1" applyAlignment="1" applyProtection="1">
      <alignment horizontal="center" vertical="center"/>
      <protection hidden="1"/>
    </xf>
    <xf numFmtId="0" fontId="35" fillId="19" borderId="57" xfId="0" applyFont="1" applyFill="1" applyBorder="1" applyAlignment="1" applyProtection="1">
      <alignment horizontal="left" vertical="center" wrapText="1"/>
      <protection hidden="1"/>
    </xf>
    <xf numFmtId="178" fontId="35" fillId="19" borderId="57" xfId="0" applyNumberFormat="1" applyFont="1" applyFill="1" applyBorder="1" applyAlignment="1" applyProtection="1">
      <alignment horizontal="center" vertical="center"/>
      <protection hidden="1"/>
    </xf>
    <xf numFmtId="177" fontId="35" fillId="19" borderId="57" xfId="0" applyNumberFormat="1" applyFont="1" applyFill="1" applyBorder="1" applyAlignment="1" applyProtection="1">
      <alignment horizontal="center" vertical="center"/>
      <protection hidden="1"/>
    </xf>
    <xf numFmtId="179" fontId="35" fillId="8" borderId="57" xfId="0" applyNumberFormat="1" applyFont="1" applyFill="1" applyBorder="1" applyAlignment="1" applyProtection="1">
      <alignment horizontal="center" vertical="center"/>
      <protection hidden="1"/>
    </xf>
    <xf numFmtId="0" fontId="35" fillId="19" borderId="57" xfId="0" applyFont="1" applyFill="1" applyBorder="1" applyAlignment="1" applyProtection="1">
      <alignment horizontal="left" vertical="top" wrapText="1"/>
      <protection hidden="1"/>
    </xf>
    <xf numFmtId="177" fontId="34" fillId="6" borderId="9" xfId="0" applyNumberFormat="1" applyFont="1" applyFill="1" applyBorder="1" applyAlignment="1" applyProtection="1">
      <alignment horizontal="center" vertical="center"/>
      <protection hidden="1"/>
    </xf>
    <xf numFmtId="0" fontId="34" fillId="6" borderId="9" xfId="0" applyFont="1" applyFill="1" applyBorder="1" applyAlignment="1" applyProtection="1">
      <alignment horizontal="left" vertical="center"/>
      <protection hidden="1"/>
    </xf>
    <xf numFmtId="178" fontId="38" fillId="6" borderId="9" xfId="0" applyNumberFormat="1" applyFont="1" applyFill="1" applyBorder="1" applyProtection="1">
      <protection hidden="1"/>
    </xf>
    <xf numFmtId="10" fontId="3" fillId="0" borderId="0" xfId="0" applyNumberFormat="1" applyFont="1" applyAlignment="1" applyProtection="1">
      <alignment horizontal="center"/>
      <protection hidden="1"/>
    </xf>
    <xf numFmtId="177" fontId="73" fillId="6" borderId="9" xfId="0" applyNumberFormat="1" applyFont="1" applyFill="1" applyBorder="1" applyAlignment="1" applyProtection="1">
      <alignment horizontal="center"/>
      <protection hidden="1"/>
    </xf>
    <xf numFmtId="0" fontId="73" fillId="6" borderId="9" xfId="0" applyFont="1" applyFill="1" applyBorder="1" applyAlignment="1" applyProtection="1">
      <alignment horizontal="left"/>
      <protection hidden="1"/>
    </xf>
    <xf numFmtId="178" fontId="74" fillId="6" borderId="9" xfId="0" applyNumberFormat="1" applyFont="1" applyFill="1" applyBorder="1" applyAlignment="1" applyProtection="1">
      <alignment vertical="center"/>
      <protection hidden="1"/>
    </xf>
    <xf numFmtId="181" fontId="33" fillId="8" borderId="9" xfId="0" applyNumberFormat="1" applyFont="1" applyFill="1" applyBorder="1" applyAlignment="1" applyProtection="1">
      <alignment horizontal="center" vertical="center" wrapText="1"/>
      <protection hidden="1"/>
    </xf>
    <xf numFmtId="182" fontId="39" fillId="8" borderId="9" xfId="0" applyNumberFormat="1" applyFont="1" applyFill="1" applyBorder="1" applyAlignment="1" applyProtection="1">
      <alignment horizontal="center" vertical="center"/>
      <protection hidden="1"/>
    </xf>
    <xf numFmtId="178" fontId="29" fillId="6" borderId="9" xfId="0" applyNumberFormat="1" applyFont="1" applyFill="1" applyBorder="1" applyAlignment="1" applyProtection="1">
      <alignment vertical="center"/>
      <protection hidden="1"/>
    </xf>
    <xf numFmtId="177" fontId="35" fillId="6" borderId="9" xfId="0" applyNumberFormat="1" applyFont="1" applyFill="1" applyBorder="1" applyAlignment="1" applyProtection="1">
      <alignment horizontal="center" vertical="center"/>
      <protection hidden="1"/>
    </xf>
    <xf numFmtId="0" fontId="35" fillId="6" borderId="9" xfId="0" applyFont="1" applyFill="1" applyBorder="1" applyAlignment="1" applyProtection="1">
      <alignment horizontal="left" vertical="center"/>
      <protection hidden="1"/>
    </xf>
    <xf numFmtId="178" fontId="38" fillId="6" borderId="9" xfId="0" applyNumberFormat="1" applyFont="1" applyFill="1" applyBorder="1" applyAlignment="1" applyProtection="1">
      <alignment vertical="center"/>
      <protection hidden="1"/>
    </xf>
    <xf numFmtId="177" fontId="36" fillId="0" borderId="9" xfId="0" applyNumberFormat="1" applyFont="1" applyBorder="1" applyAlignment="1" applyProtection="1">
      <alignment horizontal="center" vertical="center"/>
      <protection hidden="1"/>
    </xf>
    <xf numFmtId="0" fontId="36" fillId="0" borderId="9" xfId="0" applyFont="1" applyBorder="1" applyAlignment="1" applyProtection="1">
      <alignment horizontal="center"/>
      <protection hidden="1"/>
    </xf>
    <xf numFmtId="178" fontId="36" fillId="0" borderId="9" xfId="0" applyNumberFormat="1" applyFont="1" applyBorder="1" applyProtection="1">
      <protection hidden="1"/>
    </xf>
    <xf numFmtId="177" fontId="73" fillId="0" borderId="9" xfId="0" applyNumberFormat="1" applyFont="1" applyBorder="1" applyAlignment="1" applyProtection="1">
      <alignment horizontal="center"/>
      <protection hidden="1"/>
    </xf>
    <xf numFmtId="0" fontId="73" fillId="0" borderId="9" xfId="0" applyFont="1" applyBorder="1" applyAlignment="1" applyProtection="1">
      <alignment horizontal="center"/>
      <protection hidden="1"/>
    </xf>
    <xf numFmtId="178" fontId="73" fillId="0" borderId="9" xfId="0" applyNumberFormat="1" applyFont="1" applyBorder="1" applyAlignment="1" applyProtection="1">
      <protection hidden="1"/>
    </xf>
    <xf numFmtId="177" fontId="31" fillId="0" borderId="9" xfId="0" applyNumberFormat="1" applyFont="1" applyBorder="1" applyAlignment="1" applyProtection="1">
      <alignment horizontal="center" vertical="center"/>
      <protection hidden="1"/>
    </xf>
    <xf numFmtId="0" fontId="31" fillId="0" borderId="9" xfId="0" applyFont="1" applyBorder="1" applyAlignment="1" applyProtection="1">
      <alignment horizontal="center" vertical="center"/>
      <protection hidden="1"/>
    </xf>
    <xf numFmtId="178" fontId="31" fillId="0" borderId="9" xfId="0" applyNumberFormat="1" applyFont="1" applyBorder="1" applyAlignment="1" applyProtection="1">
      <alignment vertical="center"/>
      <protection hidden="1"/>
    </xf>
    <xf numFmtId="0" fontId="36" fillId="0" borderId="9" xfId="0" applyFont="1" applyBorder="1" applyAlignment="1" applyProtection="1">
      <alignment horizontal="center" vertical="center"/>
      <protection hidden="1"/>
    </xf>
    <xf numFmtId="178" fontId="36" fillId="0" borderId="9" xfId="0" applyNumberFormat="1" applyFont="1" applyBorder="1" applyAlignment="1" applyProtection="1">
      <alignment vertical="center"/>
      <protection hidden="1"/>
    </xf>
    <xf numFmtId="177" fontId="41" fillId="6" borderId="9" xfId="0" applyNumberFormat="1" applyFont="1" applyFill="1" applyBorder="1" applyAlignment="1" applyProtection="1">
      <alignment horizontal="center" vertical="center"/>
      <protection hidden="1"/>
    </xf>
    <xf numFmtId="0" fontId="42" fillId="6" borderId="9" xfId="0" applyFont="1" applyFill="1" applyBorder="1" applyAlignment="1" applyProtection="1">
      <alignment horizontal="center"/>
      <protection hidden="1"/>
    </xf>
    <xf numFmtId="183" fontId="43" fillId="6" borderId="9" xfId="0" applyNumberFormat="1" applyFont="1" applyFill="1" applyBorder="1" applyProtection="1">
      <protection hidden="1"/>
    </xf>
    <xf numFmtId="177" fontId="75" fillId="6" borderId="9" xfId="0" applyNumberFormat="1" applyFont="1" applyFill="1" applyBorder="1" applyAlignment="1" applyProtection="1">
      <alignment horizontal="center"/>
      <protection hidden="1"/>
    </xf>
    <xf numFmtId="0" fontId="75" fillId="6" borderId="9" xfId="0" applyFont="1" applyFill="1" applyBorder="1" applyAlignment="1" applyProtection="1">
      <alignment horizontal="center"/>
      <protection hidden="1"/>
    </xf>
    <xf numFmtId="183" fontId="75" fillId="6" borderId="9" xfId="0" applyNumberFormat="1" applyFont="1" applyFill="1" applyBorder="1" applyAlignment="1" applyProtection="1">
      <protection hidden="1"/>
    </xf>
    <xf numFmtId="177" fontId="44" fillId="6" borderId="9" xfId="0" applyNumberFormat="1" applyFont="1" applyFill="1" applyBorder="1" applyAlignment="1" applyProtection="1">
      <alignment horizontal="center" vertical="center"/>
      <protection hidden="1"/>
    </xf>
    <xf numFmtId="0" fontId="44" fillId="6" borderId="9" xfId="0" applyFont="1" applyFill="1" applyBorder="1" applyAlignment="1" applyProtection="1">
      <alignment horizontal="center" vertical="center"/>
      <protection hidden="1"/>
    </xf>
    <xf numFmtId="183" fontId="31" fillId="6" borderId="9" xfId="0" applyNumberFormat="1" applyFont="1" applyFill="1" applyBorder="1" applyAlignment="1" applyProtection="1">
      <alignment vertical="center"/>
      <protection hidden="1"/>
    </xf>
    <xf numFmtId="177" fontId="36" fillId="6" borderId="9" xfId="0" applyNumberFormat="1" applyFont="1" applyFill="1" applyBorder="1" applyAlignment="1" applyProtection="1">
      <alignment horizontal="center" vertical="center"/>
      <protection hidden="1"/>
    </xf>
    <xf numFmtId="0" fontId="36" fillId="6" borderId="9" xfId="0" applyFont="1" applyFill="1" applyBorder="1" applyAlignment="1" applyProtection="1">
      <alignment horizontal="center" vertical="center"/>
      <protection hidden="1"/>
    </xf>
    <xf numFmtId="183" fontId="36" fillId="6" borderId="9" xfId="0" applyNumberFormat="1" applyFont="1" applyFill="1" applyBorder="1" applyAlignment="1" applyProtection="1">
      <alignment vertical="center"/>
      <protection hidden="1"/>
    </xf>
    <xf numFmtId="177" fontId="31" fillId="6" borderId="9" xfId="0" applyNumberFormat="1" applyFont="1" applyFill="1" applyBorder="1" applyAlignment="1" applyProtection="1">
      <alignment horizontal="center" vertical="center"/>
      <protection hidden="1"/>
    </xf>
    <xf numFmtId="0" fontId="31" fillId="6" borderId="9" xfId="0" applyFont="1" applyFill="1" applyBorder="1" applyAlignment="1" applyProtection="1">
      <alignment horizontal="center" vertical="center"/>
      <protection hidden="1"/>
    </xf>
    <xf numFmtId="0" fontId="36" fillId="0" borderId="0" xfId="0" applyFont="1" applyAlignment="1" applyProtection="1">
      <alignment horizontal="center"/>
      <protection hidden="1"/>
    </xf>
    <xf numFmtId="0" fontId="36" fillId="0" borderId="0" xfId="0" applyFont="1" applyProtection="1">
      <protection hidden="1"/>
    </xf>
    <xf numFmtId="0" fontId="21" fillId="0" borderId="0" xfId="0" applyFont="1" applyProtection="1">
      <protection hidden="1"/>
    </xf>
    <xf numFmtId="10" fontId="21" fillId="0" borderId="0" xfId="0" applyNumberFormat="1" applyFont="1" applyProtection="1">
      <protection hidden="1"/>
    </xf>
    <xf numFmtId="0" fontId="30" fillId="5" borderId="9" xfId="0" applyFont="1" applyFill="1" applyBorder="1" applyAlignment="1" applyProtection="1">
      <alignment horizontal="center" vertical="center"/>
      <protection hidden="1"/>
    </xf>
    <xf numFmtId="10" fontId="30" fillId="5" borderId="9" xfId="0" applyNumberFormat="1" applyFont="1" applyFill="1" applyBorder="1" applyAlignment="1" applyProtection="1">
      <alignment horizontal="center" vertical="center"/>
      <protection hidden="1"/>
    </xf>
    <xf numFmtId="0" fontId="21" fillId="5" borderId="3" xfId="0" applyFont="1" applyFill="1" applyBorder="1" applyProtection="1">
      <protection hidden="1"/>
    </xf>
    <xf numFmtId="10" fontId="21" fillId="5" borderId="3" xfId="0" applyNumberFormat="1" applyFont="1" applyFill="1" applyBorder="1" applyProtection="1">
      <protection hidden="1"/>
    </xf>
    <xf numFmtId="0" fontId="35" fillId="0" borderId="0" xfId="0" applyFont="1" applyProtection="1">
      <protection hidden="1"/>
    </xf>
    <xf numFmtId="0" fontId="13" fillId="5" borderId="9"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wrapText="1"/>
      <protection hidden="1"/>
    </xf>
    <xf numFmtId="165" fontId="3" fillId="0" borderId="9" xfId="0" applyNumberFormat="1" applyFont="1" applyBorder="1" applyAlignment="1" applyProtection="1">
      <alignment horizontal="center" vertical="center"/>
      <protection hidden="1"/>
    </xf>
    <xf numFmtId="0" fontId="3" fillId="0" borderId="9" xfId="0" applyFont="1" applyBorder="1" applyAlignment="1" applyProtection="1">
      <alignment horizontal="center"/>
      <protection hidden="1"/>
    </xf>
    <xf numFmtId="10" fontId="3" fillId="0" borderId="9" xfId="0" applyNumberFormat="1" applyFont="1" applyBorder="1" applyAlignment="1" applyProtection="1">
      <alignment horizontal="center"/>
      <protection hidden="1"/>
    </xf>
    <xf numFmtId="0" fontId="3" fillId="0" borderId="0" xfId="0" applyFont="1" applyAlignment="1" applyProtection="1">
      <alignment horizontal="left" vertical="top" wrapText="1"/>
    </xf>
    <xf numFmtId="0" fontId="0" fillId="0" borderId="0" xfId="0" applyFont="1" applyAlignment="1" applyProtection="1"/>
    <xf numFmtId="0" fontId="1" fillId="2" borderId="1" xfId="0" applyFont="1" applyFill="1" applyBorder="1" applyAlignment="1" applyProtection="1">
      <alignment horizontal="center" vertical="center" wrapText="1"/>
    </xf>
    <xf numFmtId="0" fontId="2" fillId="0" borderId="2" xfId="0" applyFont="1" applyBorder="1" applyProtection="1"/>
    <xf numFmtId="0" fontId="4" fillId="2" borderId="4" xfId="0" applyFont="1" applyFill="1" applyBorder="1" applyAlignment="1" applyProtection="1">
      <alignment horizontal="center" vertical="center" wrapText="1"/>
    </xf>
    <xf numFmtId="0" fontId="2" fillId="0" borderId="5" xfId="0" applyFont="1" applyBorder="1" applyProtection="1"/>
    <xf numFmtId="0" fontId="5" fillId="2" borderId="4" xfId="0" applyFont="1" applyFill="1" applyBorder="1" applyAlignment="1" applyProtection="1">
      <alignment horizontal="left" vertical="center" wrapText="1"/>
    </xf>
    <xf numFmtId="0" fontId="6" fillId="2" borderId="6" xfId="0" applyFont="1" applyFill="1" applyBorder="1" applyAlignment="1" applyProtection="1">
      <alignment horizontal="center" vertical="center" wrapText="1"/>
    </xf>
    <xf numFmtId="0" fontId="2" fillId="0" borderId="7" xfId="0" applyFont="1" applyBorder="1" applyProtection="1"/>
    <xf numFmtId="0" fontId="7" fillId="4" borderId="59" xfId="0" applyFont="1" applyFill="1" applyBorder="1" applyAlignment="1" applyProtection="1">
      <alignment horizontal="center" wrapText="1"/>
      <protection hidden="1"/>
    </xf>
    <xf numFmtId="0" fontId="2" fillId="0" borderId="63" xfId="0" applyFont="1" applyBorder="1" applyProtection="1">
      <protection hidden="1"/>
    </xf>
    <xf numFmtId="0" fontId="2" fillId="0" borderId="55" xfId="0" applyFont="1" applyBorder="1" applyProtection="1">
      <protection hidden="1"/>
    </xf>
    <xf numFmtId="0" fontId="5" fillId="0" borderId="0" xfId="0" applyFont="1" applyAlignment="1" applyProtection="1">
      <alignment horizontal="center" vertical="center" wrapText="1"/>
      <protection hidden="1"/>
    </xf>
    <xf numFmtId="0" fontId="0" fillId="0" borderId="0" xfId="0" applyFont="1" applyAlignment="1" applyProtection="1">
      <protection hidden="1"/>
    </xf>
    <xf numFmtId="0" fontId="5" fillId="2" borderId="10" xfId="0" applyFont="1" applyFill="1" applyBorder="1" applyAlignment="1" applyProtection="1">
      <alignment horizontal="center"/>
      <protection hidden="1"/>
    </xf>
    <xf numFmtId="0" fontId="2" fillId="0" borderId="13" xfId="0" applyFont="1" applyBorder="1" applyProtection="1">
      <protection hidden="1"/>
    </xf>
    <xf numFmtId="0" fontId="2" fillId="0" borderId="16" xfId="0" applyFont="1" applyBorder="1" applyProtection="1">
      <protection hidden="1"/>
    </xf>
    <xf numFmtId="0" fontId="1" fillId="2" borderId="11" xfId="0" applyFont="1" applyFill="1" applyBorder="1" applyAlignment="1" applyProtection="1">
      <alignment horizontal="center" wrapText="1"/>
      <protection hidden="1"/>
    </xf>
    <xf numFmtId="0" fontId="2" fillId="0" borderId="12" xfId="0" applyFont="1" applyBorder="1" applyProtection="1">
      <protection hidden="1"/>
    </xf>
    <xf numFmtId="0" fontId="2" fillId="0" borderId="34" xfId="0" applyFont="1" applyBorder="1" applyProtection="1">
      <protection hidden="1"/>
    </xf>
    <xf numFmtId="0" fontId="2" fillId="0" borderId="2" xfId="0" applyFont="1" applyBorder="1" applyProtection="1">
      <protection hidden="1"/>
    </xf>
    <xf numFmtId="0" fontId="4" fillId="2" borderId="14" xfId="0" applyFont="1" applyFill="1" applyBorder="1" applyAlignment="1" applyProtection="1">
      <alignment horizontal="center"/>
      <protection hidden="1"/>
    </xf>
    <xf numFmtId="0" fontId="2" fillId="0" borderId="15" xfId="0" applyFont="1" applyBorder="1" applyProtection="1">
      <protection hidden="1"/>
    </xf>
    <xf numFmtId="0" fontId="2" fillId="0" borderId="5" xfId="0" applyFont="1" applyBorder="1" applyProtection="1">
      <protection hidden="1"/>
    </xf>
    <xf numFmtId="0" fontId="7" fillId="2" borderId="14"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2" fillId="0" borderId="17" xfId="0" applyFont="1" applyBorder="1" applyProtection="1">
      <protection hidden="1"/>
    </xf>
    <xf numFmtId="0" fontId="2" fillId="0" borderId="64" xfId="0" applyFont="1" applyBorder="1" applyProtection="1">
      <protection hidden="1"/>
    </xf>
    <xf numFmtId="0" fontId="2" fillId="0" borderId="7" xfId="0" applyFont="1" applyBorder="1" applyProtection="1">
      <protection hidden="1"/>
    </xf>
    <xf numFmtId="0" fontId="8" fillId="4" borderId="23" xfId="0" applyFont="1" applyFill="1" applyBorder="1" applyAlignment="1" applyProtection="1">
      <alignment horizontal="center" vertical="center" wrapText="1"/>
      <protection hidden="1"/>
    </xf>
    <xf numFmtId="0" fontId="2" fillId="0" borderId="24" xfId="0" applyFont="1" applyBorder="1" applyProtection="1">
      <protection hidden="1"/>
    </xf>
    <xf numFmtId="0" fontId="2" fillId="0" borderId="20" xfId="0" applyFont="1" applyBorder="1" applyProtection="1">
      <protection hidden="1"/>
    </xf>
    <xf numFmtId="0" fontId="8" fillId="7" borderId="23" xfId="0" applyFont="1" applyFill="1" applyBorder="1" applyAlignment="1" applyProtection="1">
      <alignment horizontal="center" vertical="center"/>
      <protection hidden="1"/>
    </xf>
    <xf numFmtId="0" fontId="19" fillId="6" borderId="23" xfId="0" applyFont="1" applyFill="1" applyBorder="1" applyAlignment="1" applyProtection="1">
      <alignment horizontal="center" vertical="center" textRotation="255" wrapText="1"/>
      <protection hidden="1"/>
    </xf>
    <xf numFmtId="0" fontId="5" fillId="0" borderId="23" xfId="0" applyFont="1" applyBorder="1" applyAlignment="1" applyProtection="1">
      <alignment horizontal="center" vertical="center" wrapText="1"/>
      <protection hidden="1"/>
    </xf>
    <xf numFmtId="4" fontId="7" fillId="0" borderId="23" xfId="0" applyNumberFormat="1" applyFont="1" applyBorder="1" applyAlignment="1" applyProtection="1">
      <alignment horizontal="center" vertical="center" wrapText="1"/>
      <protection hidden="1"/>
    </xf>
    <xf numFmtId="0" fontId="5" fillId="9" borderId="23" xfId="0" applyFont="1" applyFill="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 fillId="0" borderId="30" xfId="0" applyFont="1" applyBorder="1" applyProtection="1">
      <protection hidden="1"/>
    </xf>
    <xf numFmtId="0" fontId="2" fillId="0" borderId="31" xfId="0" applyFont="1" applyBorder="1" applyProtection="1">
      <protection hidden="1"/>
    </xf>
    <xf numFmtId="0" fontId="2" fillId="0" borderId="35" xfId="0" applyFont="1" applyBorder="1" applyProtection="1">
      <protection hidden="1"/>
    </xf>
    <xf numFmtId="0" fontId="2" fillId="0" borderId="32" xfId="0" applyFont="1" applyBorder="1" applyProtection="1">
      <protection hidden="1"/>
    </xf>
    <xf numFmtId="0" fontId="17" fillId="8" borderId="27" xfId="0" applyFont="1" applyFill="1" applyBorder="1" applyAlignment="1" applyProtection="1">
      <alignment horizontal="center" vertical="center" wrapText="1"/>
      <protection hidden="1"/>
    </xf>
    <xf numFmtId="0" fontId="2" fillId="0" borderId="8" xfId="0" applyFont="1" applyBorder="1" applyProtection="1">
      <protection hidden="1"/>
    </xf>
    <xf numFmtId="0" fontId="2" fillId="0" borderId="28" xfId="0" applyFont="1" applyBorder="1" applyProtection="1">
      <protection hidden="1"/>
    </xf>
    <xf numFmtId="0" fontId="17" fillId="6" borderId="27" xfId="0" applyFont="1" applyFill="1" applyBorder="1" applyAlignment="1" applyProtection="1">
      <alignment horizontal="center" vertical="center" wrapText="1"/>
      <protection hidden="1"/>
    </xf>
    <xf numFmtId="0" fontId="18" fillId="6" borderId="23" xfId="0" applyFont="1" applyFill="1" applyBorder="1" applyAlignment="1" applyProtection="1">
      <alignment horizontal="center" vertical="center" textRotation="255" wrapText="1"/>
      <protection hidden="1"/>
    </xf>
    <xf numFmtId="0" fontId="7" fillId="6" borderId="23" xfId="0" applyFont="1" applyFill="1" applyBorder="1" applyAlignment="1" applyProtection="1">
      <alignment horizontal="center" vertical="center" wrapText="1"/>
      <protection hidden="1"/>
    </xf>
    <xf numFmtId="0" fontId="7" fillId="9" borderId="23" xfId="0" applyFont="1" applyFill="1" applyBorder="1" applyAlignment="1" applyProtection="1">
      <alignment horizontal="center" vertical="center" wrapText="1"/>
      <protection hidden="1"/>
    </xf>
    <xf numFmtId="0" fontId="5" fillId="0" borderId="57" xfId="0" applyFont="1" applyBorder="1" applyAlignment="1" applyProtection="1">
      <alignment horizontal="center" vertical="center" wrapText="1"/>
      <protection hidden="1"/>
    </xf>
    <xf numFmtId="0" fontId="5" fillId="0" borderId="56"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4" fontId="7" fillId="0" borderId="57" xfId="0" applyNumberFormat="1" applyFont="1" applyBorder="1" applyAlignment="1" applyProtection="1">
      <alignment horizontal="center" vertical="center" wrapText="1"/>
      <protection hidden="1"/>
    </xf>
    <xf numFmtId="4" fontId="7" fillId="0" borderId="56" xfId="0" applyNumberFormat="1" applyFont="1" applyBorder="1" applyAlignment="1" applyProtection="1">
      <alignment horizontal="center" vertical="center" wrapText="1"/>
      <protection hidden="1"/>
    </xf>
    <xf numFmtId="4" fontId="7" fillId="0" borderId="21" xfId="0" applyNumberFormat="1" applyFont="1" applyBorder="1" applyAlignment="1" applyProtection="1">
      <alignment horizontal="center" vertical="center" wrapText="1"/>
      <protection hidden="1"/>
    </xf>
    <xf numFmtId="0" fontId="5" fillId="9" borderId="57" xfId="0" applyFont="1" applyFill="1" applyBorder="1" applyAlignment="1" applyProtection="1">
      <alignment horizontal="center" vertical="center" wrapText="1"/>
      <protection hidden="1"/>
    </xf>
    <xf numFmtId="0" fontId="5" fillId="9" borderId="56"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1" fontId="5" fillId="2" borderId="57" xfId="0" applyNumberFormat="1" applyFont="1" applyFill="1" applyBorder="1" applyAlignment="1" applyProtection="1">
      <alignment horizontal="center" vertical="center" wrapText="1"/>
      <protection hidden="1"/>
    </xf>
    <xf numFmtId="1" fontId="5" fillId="2" borderId="56" xfId="0" applyNumberFormat="1" applyFont="1" applyFill="1" applyBorder="1" applyAlignment="1" applyProtection="1">
      <alignment horizontal="center" vertical="center" wrapText="1"/>
      <protection hidden="1"/>
    </xf>
    <xf numFmtId="1" fontId="5" fillId="2" borderId="21" xfId="0" applyNumberFormat="1" applyFont="1" applyFill="1" applyBorder="1" applyAlignment="1" applyProtection="1">
      <alignment horizontal="center" vertical="center" wrapText="1"/>
      <protection hidden="1"/>
    </xf>
    <xf numFmtId="0" fontId="5" fillId="2" borderId="57" xfId="0" applyFont="1" applyFill="1" applyBorder="1" applyAlignment="1" applyProtection="1">
      <alignment horizontal="center" vertical="center" wrapText="1"/>
      <protection hidden="1"/>
    </xf>
    <xf numFmtId="0" fontId="5" fillId="2" borderId="56"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4" fontId="7" fillId="2" borderId="57" xfId="0" applyNumberFormat="1" applyFont="1" applyFill="1" applyBorder="1" applyAlignment="1" applyProtection="1">
      <alignment horizontal="center" vertical="center" wrapText="1"/>
      <protection hidden="1"/>
    </xf>
    <xf numFmtId="4" fontId="7" fillId="2" borderId="56" xfId="0" applyNumberFormat="1" applyFont="1" applyFill="1" applyBorder="1" applyAlignment="1" applyProtection="1">
      <alignment horizontal="center" vertical="center" wrapText="1"/>
      <protection hidden="1"/>
    </xf>
    <xf numFmtId="4" fontId="7" fillId="2" borderId="21" xfId="0" applyNumberFormat="1"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4" fontId="7" fillId="2" borderId="23" xfId="0" applyNumberFormat="1" applyFont="1" applyFill="1" applyBorder="1" applyAlignment="1" applyProtection="1">
      <alignment horizontal="center" vertical="center" wrapText="1"/>
      <protection hidden="1"/>
    </xf>
    <xf numFmtId="9" fontId="5" fillId="0" borderId="23" xfId="0" applyNumberFormat="1" applyFont="1" applyBorder="1" applyAlignment="1" applyProtection="1">
      <alignment horizontal="center" vertical="center" wrapText="1"/>
      <protection hidden="1"/>
    </xf>
    <xf numFmtId="9" fontId="5" fillId="0" borderId="57" xfId="0" applyNumberFormat="1" applyFont="1" applyBorder="1" applyAlignment="1" applyProtection="1">
      <alignment horizontal="center" vertical="center" wrapText="1"/>
      <protection hidden="1"/>
    </xf>
    <xf numFmtId="9" fontId="5" fillId="0" borderId="56" xfId="0" applyNumberFormat="1" applyFont="1" applyBorder="1" applyAlignment="1" applyProtection="1">
      <alignment horizontal="center" vertical="center" wrapText="1"/>
      <protection hidden="1"/>
    </xf>
    <xf numFmtId="9" fontId="5" fillId="0" borderId="21" xfId="0" applyNumberFormat="1" applyFont="1" applyBorder="1" applyAlignment="1" applyProtection="1">
      <alignment horizontal="center" vertical="center" wrapText="1"/>
      <protection hidden="1"/>
    </xf>
    <xf numFmtId="0" fontId="7" fillId="6" borderId="27" xfId="0" applyFont="1" applyFill="1" applyBorder="1" applyAlignment="1" applyProtection="1">
      <alignment horizontal="center" vertical="center" wrapText="1"/>
      <protection hidden="1"/>
    </xf>
    <xf numFmtId="9" fontId="7" fillId="6" borderId="27" xfId="0" applyNumberFormat="1" applyFont="1" applyFill="1" applyBorder="1" applyAlignment="1" applyProtection="1">
      <alignment horizontal="center" vertical="center" wrapText="1"/>
      <protection hidden="1"/>
    </xf>
    <xf numFmtId="0" fontId="67" fillId="9" borderId="23" xfId="0" applyFont="1" applyFill="1" applyBorder="1" applyAlignment="1" applyProtection="1">
      <alignment horizontal="center" vertical="center" wrapText="1"/>
      <protection hidden="1"/>
    </xf>
    <xf numFmtId="0" fontId="58" fillId="0" borderId="23" xfId="0" applyFont="1" applyBorder="1" applyAlignment="1" applyProtection="1">
      <alignment horizontal="center" vertical="center" wrapText="1"/>
      <protection hidden="1"/>
    </xf>
    <xf numFmtId="0" fontId="68" fillId="0" borderId="23"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4" fontId="4" fillId="10" borderId="23" xfId="0" applyNumberFormat="1" applyFont="1" applyFill="1" applyBorder="1" applyAlignment="1" applyProtection="1">
      <alignment horizontal="center" vertical="center" wrapText="1"/>
      <protection hidden="1"/>
    </xf>
    <xf numFmtId="0" fontId="4" fillId="12" borderId="27" xfId="0" applyFont="1" applyFill="1" applyBorder="1" applyAlignment="1" applyProtection="1">
      <alignment horizontal="center" vertical="center"/>
      <protection hidden="1"/>
    </xf>
    <xf numFmtId="0" fontId="17" fillId="4" borderId="27" xfId="0" applyFont="1" applyFill="1" applyBorder="1" applyAlignment="1" applyProtection="1">
      <alignment horizontal="center" vertical="center" wrapText="1"/>
      <protection hidden="1"/>
    </xf>
    <xf numFmtId="0" fontId="5" fillId="11" borderId="23" xfId="0" applyFont="1" applyFill="1" applyBorder="1" applyAlignment="1" applyProtection="1">
      <alignment horizontal="center" vertical="center" wrapText="1"/>
      <protection hidden="1"/>
    </xf>
    <xf numFmtId="0" fontId="6" fillId="11" borderId="23" xfId="0" applyFont="1" applyFill="1" applyBorder="1" applyAlignment="1" applyProtection="1">
      <alignment horizontal="center" vertical="center" wrapText="1"/>
      <protection hidden="1"/>
    </xf>
    <xf numFmtId="0" fontId="23" fillId="0" borderId="23" xfId="0" applyFont="1" applyBorder="1" applyAlignment="1" applyProtection="1">
      <alignment horizontal="center" vertical="center" wrapText="1"/>
      <protection hidden="1"/>
    </xf>
    <xf numFmtId="169" fontId="20" fillId="0" borderId="23" xfId="0" applyNumberFormat="1" applyFont="1" applyBorder="1" applyAlignment="1" applyProtection="1">
      <alignment horizontal="center" vertical="center" wrapText="1"/>
      <protection hidden="1"/>
    </xf>
    <xf numFmtId="9" fontId="5" fillId="2" borderId="23" xfId="0" applyNumberFormat="1" applyFont="1" applyFill="1" applyBorder="1" applyAlignment="1" applyProtection="1">
      <alignment horizontal="center" vertical="center" wrapText="1"/>
      <protection hidden="1"/>
    </xf>
    <xf numFmtId="0" fontId="15" fillId="8" borderId="27" xfId="0" applyFont="1" applyFill="1" applyBorder="1" applyAlignment="1" applyProtection="1">
      <alignment horizontal="center" vertical="center"/>
      <protection hidden="1"/>
    </xf>
    <xf numFmtId="165" fontId="4" fillId="8" borderId="27" xfId="0" applyNumberFormat="1" applyFont="1" applyFill="1" applyBorder="1" applyAlignment="1" applyProtection="1">
      <alignment horizontal="center" vertical="center" wrapText="1"/>
      <protection hidden="1"/>
    </xf>
    <xf numFmtId="0" fontId="14" fillId="2" borderId="27" xfId="0" applyFont="1" applyFill="1" applyBorder="1" applyAlignment="1" applyProtection="1">
      <alignment horizontal="center" vertical="center" wrapText="1"/>
      <protection hidden="1"/>
    </xf>
    <xf numFmtId="0" fontId="15" fillId="8" borderId="27" xfId="0" applyFont="1" applyFill="1"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169" fontId="6" fillId="6" borderId="27" xfId="0" applyNumberFormat="1" applyFont="1" applyFill="1" applyBorder="1" applyAlignment="1" applyProtection="1">
      <alignment horizontal="center" vertical="center" wrapText="1"/>
      <protection hidden="1"/>
    </xf>
    <xf numFmtId="170" fontId="4" fillId="6" borderId="29" xfId="0" applyNumberFormat="1" applyFont="1" applyFill="1" applyBorder="1" applyAlignment="1" applyProtection="1">
      <alignment horizontal="center" vertical="center" wrapText="1"/>
      <protection hidden="1"/>
    </xf>
    <xf numFmtId="169" fontId="4" fillId="6" borderId="27" xfId="0" applyNumberFormat="1" applyFont="1" applyFill="1" applyBorder="1" applyAlignment="1" applyProtection="1">
      <alignment horizontal="center" vertical="center" wrapText="1"/>
      <protection hidden="1"/>
    </xf>
    <xf numFmtId="165" fontId="2" fillId="0" borderId="28" xfId="0" applyNumberFormat="1" applyFont="1" applyBorder="1" applyProtection="1">
      <protection hidden="1"/>
    </xf>
    <xf numFmtId="0" fontId="7" fillId="2" borderId="23" xfId="0" applyFont="1" applyFill="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4" fontId="67" fillId="0" borderId="23" xfId="0" applyNumberFormat="1" applyFont="1" applyBorder="1" applyAlignment="1" applyProtection="1">
      <alignment horizontal="center" vertical="center" wrapText="1"/>
      <protection hidden="1"/>
    </xf>
    <xf numFmtId="0" fontId="58" fillId="2" borderId="23" xfId="0" applyFont="1" applyFill="1" applyBorder="1" applyAlignment="1" applyProtection="1">
      <alignment horizontal="center" vertical="center" wrapText="1"/>
      <protection hidden="1"/>
    </xf>
    <xf numFmtId="0" fontId="24" fillId="9" borderId="23" xfId="0" applyFont="1" applyFill="1" applyBorder="1" applyAlignment="1" applyProtection="1">
      <alignment horizontal="center" vertical="center" wrapText="1"/>
      <protection hidden="1"/>
    </xf>
    <xf numFmtId="0" fontId="25" fillId="11" borderId="23" xfId="0" applyFont="1" applyFill="1" applyBorder="1" applyAlignment="1" applyProtection="1">
      <alignment horizontal="center" vertical="center" wrapText="1"/>
      <protection hidden="1"/>
    </xf>
    <xf numFmtId="0" fontId="11" fillId="11" borderId="23" xfId="0" applyFont="1" applyFill="1" applyBorder="1" applyAlignment="1" applyProtection="1">
      <alignment horizontal="center" vertical="center" wrapText="1"/>
      <protection hidden="1"/>
    </xf>
    <xf numFmtId="166" fontId="4" fillId="8" borderId="27" xfId="0" applyNumberFormat="1" applyFont="1" applyFill="1" applyBorder="1" applyAlignment="1" applyProtection="1">
      <alignment horizontal="center" vertical="center" wrapText="1"/>
      <protection hidden="1"/>
    </xf>
    <xf numFmtId="175" fontId="5" fillId="0" borderId="23" xfId="0" applyNumberFormat="1" applyFont="1" applyBorder="1" applyAlignment="1" applyProtection="1">
      <alignment horizontal="center" vertical="center" wrapText="1"/>
      <protection hidden="1"/>
    </xf>
    <xf numFmtId="0" fontId="6" fillId="8" borderId="27" xfId="0" applyFont="1" applyFill="1" applyBorder="1" applyAlignment="1" applyProtection="1">
      <alignment horizontal="center" vertical="center" wrapText="1"/>
      <protection hidden="1"/>
    </xf>
    <xf numFmtId="0" fontId="26" fillId="2" borderId="27" xfId="0" applyFont="1" applyFill="1" applyBorder="1" applyAlignment="1" applyProtection="1">
      <alignment horizontal="center" vertical="center" wrapText="1"/>
      <protection hidden="1"/>
    </xf>
    <xf numFmtId="0" fontId="6" fillId="6" borderId="27" xfId="0" applyFont="1" applyFill="1" applyBorder="1" applyAlignment="1" applyProtection="1">
      <alignment horizontal="center" vertical="center" wrapText="1"/>
      <protection hidden="1"/>
    </xf>
    <xf numFmtId="0" fontId="6" fillId="13" borderId="27" xfId="0" applyFont="1" applyFill="1" applyBorder="1" applyAlignment="1" applyProtection="1">
      <alignment horizontal="center" vertical="center" wrapText="1"/>
      <protection hidden="1"/>
    </xf>
    <xf numFmtId="0" fontId="28" fillId="6" borderId="27" xfId="0" applyFont="1" applyFill="1" applyBorder="1" applyAlignment="1" applyProtection="1">
      <alignment horizontal="center" vertical="center" wrapText="1"/>
      <protection hidden="1"/>
    </xf>
    <xf numFmtId="0" fontId="28" fillId="13" borderId="27" xfId="0" applyFont="1" applyFill="1" applyBorder="1" applyAlignment="1" applyProtection="1">
      <alignment horizontal="center" vertical="center" wrapText="1"/>
      <protection hidden="1"/>
    </xf>
    <xf numFmtId="0" fontId="6" fillId="11" borderId="37" xfId="0" applyFont="1" applyFill="1" applyBorder="1" applyAlignment="1" applyProtection="1">
      <alignment horizontal="center" vertical="center" wrapText="1"/>
      <protection hidden="1"/>
    </xf>
    <xf numFmtId="0" fontId="2" fillId="0" borderId="38" xfId="0" applyFont="1" applyBorder="1" applyProtection="1">
      <protection hidden="1"/>
    </xf>
    <xf numFmtId="0" fontId="2" fillId="0" borderId="39" xfId="0" applyFont="1" applyBorder="1" applyProtection="1">
      <protection hidden="1"/>
    </xf>
    <xf numFmtId="0" fontId="2" fillId="0" borderId="47" xfId="0" applyFont="1" applyBorder="1" applyProtection="1">
      <protection hidden="1"/>
    </xf>
    <xf numFmtId="0" fontId="2" fillId="0" borderId="48" xfId="0" applyFont="1" applyBorder="1" applyProtection="1">
      <protection hidden="1"/>
    </xf>
    <xf numFmtId="0" fontId="2" fillId="0" borderId="41" xfId="0" applyFont="1" applyBorder="1" applyProtection="1">
      <protection hidden="1"/>
    </xf>
    <xf numFmtId="0" fontId="2" fillId="0" borderId="42" xfId="0" applyFont="1" applyBorder="1" applyProtection="1">
      <protection hidden="1"/>
    </xf>
    <xf numFmtId="0" fontId="2" fillId="0" borderId="43" xfId="0" applyFont="1" applyBorder="1" applyProtection="1">
      <protection hidden="1"/>
    </xf>
    <xf numFmtId="0" fontId="29" fillId="11" borderId="36" xfId="0" applyFont="1" applyFill="1" applyBorder="1" applyAlignment="1" applyProtection="1">
      <alignment horizontal="center" vertical="center" textRotation="90" wrapText="1"/>
      <protection hidden="1"/>
    </xf>
    <xf numFmtId="0" fontId="2" fillId="0" borderId="49" xfId="0" applyFont="1" applyBorder="1" applyProtection="1">
      <protection hidden="1"/>
    </xf>
    <xf numFmtId="0" fontId="4" fillId="11" borderId="44" xfId="0" quotePrefix="1" applyFont="1" applyFill="1" applyBorder="1" applyAlignment="1" applyProtection="1">
      <alignment horizontal="center" vertical="center" wrapText="1"/>
      <protection hidden="1"/>
    </xf>
    <xf numFmtId="0" fontId="2" fillId="0" borderId="45" xfId="0" applyFont="1" applyBorder="1" applyProtection="1">
      <protection hidden="1"/>
    </xf>
    <xf numFmtId="0" fontId="2" fillId="0" borderId="46" xfId="0" applyFont="1" applyBorder="1" applyProtection="1">
      <protection hidden="1"/>
    </xf>
    <xf numFmtId="0" fontId="29" fillId="14" borderId="36" xfId="0" applyFont="1" applyFill="1" applyBorder="1" applyAlignment="1" applyProtection="1">
      <alignment horizontal="center" vertical="center" textRotation="90" wrapText="1"/>
      <protection hidden="1"/>
    </xf>
    <xf numFmtId="0" fontId="13" fillId="11" borderId="36" xfId="0" applyFont="1" applyFill="1" applyBorder="1" applyAlignment="1" applyProtection="1">
      <alignment horizontal="center" vertical="center" wrapText="1"/>
      <protection hidden="1"/>
    </xf>
    <xf numFmtId="0" fontId="2" fillId="0" borderId="40" xfId="0" applyFont="1" applyBorder="1" applyProtection="1">
      <protection hidden="1"/>
    </xf>
    <xf numFmtId="0" fontId="4" fillId="8" borderId="37" xfId="0" applyFont="1" applyFill="1" applyBorder="1" applyAlignment="1" applyProtection="1">
      <alignment horizontal="center" vertical="center" wrapText="1"/>
      <protection hidden="1"/>
    </xf>
    <xf numFmtId="0" fontId="4" fillId="8" borderId="36" xfId="0" applyFont="1" applyFill="1" applyBorder="1" applyAlignment="1" applyProtection="1">
      <alignment horizontal="center" vertical="center" wrapText="1"/>
      <protection hidden="1"/>
    </xf>
    <xf numFmtId="0" fontId="13" fillId="8" borderId="37" xfId="0" applyFont="1" applyFill="1" applyBorder="1" applyAlignment="1" applyProtection="1">
      <alignment horizontal="center" vertical="center" wrapText="1"/>
      <protection hidden="1"/>
    </xf>
    <xf numFmtId="165" fontId="7" fillId="8" borderId="23" xfId="0" applyNumberFormat="1" applyFont="1" applyFill="1" applyBorder="1" applyAlignment="1" applyProtection="1">
      <alignment horizontal="center" vertical="center" wrapText="1"/>
      <protection hidden="1"/>
    </xf>
    <xf numFmtId="10" fontId="39" fillId="8" borderId="23" xfId="0" applyNumberFormat="1" applyFont="1" applyFill="1" applyBorder="1" applyAlignment="1" applyProtection="1">
      <alignment horizontal="center" vertical="center"/>
      <protection hidden="1"/>
    </xf>
    <xf numFmtId="0" fontId="23" fillId="8" borderId="60" xfId="0" applyFont="1" applyFill="1" applyBorder="1" applyAlignment="1" applyProtection="1">
      <alignment horizontal="center"/>
      <protection hidden="1"/>
    </xf>
    <xf numFmtId="0" fontId="2" fillId="0" borderId="61" xfId="0" applyFont="1" applyBorder="1" applyProtection="1">
      <protection hidden="1"/>
    </xf>
    <xf numFmtId="0" fontId="2" fillId="0" borderId="62" xfId="0" applyFont="1" applyBorder="1" applyProtection="1">
      <protection hidden="1"/>
    </xf>
    <xf numFmtId="0" fontId="45" fillId="0" borderId="60" xfId="0" applyFont="1" applyBorder="1" applyAlignment="1" applyProtection="1">
      <alignment horizontal="center" vertical="center"/>
      <protection hidden="1"/>
    </xf>
    <xf numFmtId="0" fontId="32" fillId="18" borderId="29" xfId="0" applyFont="1" applyFill="1" applyBorder="1" applyAlignment="1" applyProtection="1">
      <alignment horizontal="center" vertical="center"/>
      <protection hidden="1"/>
    </xf>
    <xf numFmtId="0" fontId="2" fillId="0" borderId="59" xfId="0" applyFont="1" applyBorder="1" applyProtection="1">
      <protection hidden="1"/>
    </xf>
    <xf numFmtId="0" fontId="2" fillId="0" borderId="33" xfId="0" applyFont="1" applyBorder="1" applyProtection="1">
      <protection hidden="1"/>
    </xf>
    <xf numFmtId="0" fontId="3" fillId="0" borderId="27" xfId="0" applyFont="1" applyBorder="1" applyAlignment="1" applyProtection="1">
      <alignment horizontal="center"/>
      <protection hidden="1"/>
    </xf>
    <xf numFmtId="0" fontId="3" fillId="8" borderId="27" xfId="0" applyFont="1" applyFill="1" applyBorder="1" applyAlignment="1" applyProtection="1">
      <alignment horizontal="center" vertical="center"/>
      <protection hidden="1"/>
    </xf>
    <xf numFmtId="0" fontId="26" fillId="2" borderId="4" xfId="0" applyFont="1" applyFill="1" applyBorder="1" applyAlignment="1" applyProtection="1">
      <alignment horizontal="center" vertical="center" wrapText="1"/>
      <protection hidden="1"/>
    </xf>
    <xf numFmtId="184" fontId="13" fillId="6" borderId="27" xfId="0" applyNumberFormat="1" applyFont="1" applyFill="1" applyBorder="1" applyAlignment="1" applyProtection="1">
      <alignment horizontal="center" vertical="center"/>
      <protection hidden="1"/>
    </xf>
    <xf numFmtId="0" fontId="13" fillId="3" borderId="27" xfId="0" applyFont="1" applyFill="1" applyBorder="1" applyAlignment="1" applyProtection="1">
      <alignment horizontal="center" vertical="center"/>
      <protection hidden="1"/>
    </xf>
    <xf numFmtId="0" fontId="6" fillId="3" borderId="27" xfId="0" applyFont="1" applyFill="1" applyBorder="1" applyAlignment="1" applyProtection="1">
      <alignment horizontal="center" vertical="center"/>
      <protection hidden="1"/>
    </xf>
    <xf numFmtId="0" fontId="2" fillId="0" borderId="65" xfId="0" applyFont="1" applyBorder="1" applyProtection="1">
      <protection hidden="1"/>
    </xf>
    <xf numFmtId="0" fontId="26" fillId="2" borderId="6" xfId="0" applyFont="1" applyFill="1" applyBorder="1" applyAlignment="1" applyProtection="1">
      <alignment horizontal="left" vertical="center" wrapText="1"/>
      <protection hidden="1"/>
    </xf>
    <xf numFmtId="0" fontId="7" fillId="3" borderId="27" xfId="0" applyFont="1" applyFill="1" applyBorder="1" applyAlignment="1" applyProtection="1">
      <alignment horizontal="center" vertical="center" wrapText="1"/>
      <protection hidden="1"/>
    </xf>
    <xf numFmtId="0" fontId="7" fillId="0" borderId="35" xfId="0" applyFont="1" applyBorder="1" applyAlignment="1" applyProtection="1">
      <alignment horizontal="center"/>
      <protection hidden="1"/>
    </xf>
    <xf numFmtId="0" fontId="7" fillId="0" borderId="0" xfId="0" applyFont="1" applyAlignment="1" applyProtection="1">
      <alignment horizontal="center"/>
      <protection hidden="1"/>
    </xf>
    <xf numFmtId="0" fontId="1" fillId="3" borderId="29" xfId="0" applyFont="1" applyFill="1" applyBorder="1" applyAlignment="1" applyProtection="1">
      <alignment horizontal="center" vertical="center"/>
      <protection hidden="1"/>
    </xf>
    <xf numFmtId="1" fontId="7" fillId="3" borderId="27" xfId="0" applyNumberFormat="1"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13" fillId="3" borderId="23" xfId="0" applyFont="1" applyFill="1" applyBorder="1" applyAlignment="1" applyProtection="1">
      <alignment horizontal="center" vertical="center"/>
      <protection hidden="1"/>
    </xf>
    <xf numFmtId="184" fontId="3" fillId="6" borderId="27" xfId="0" applyNumberFormat="1" applyFont="1" applyFill="1" applyBorder="1" applyAlignment="1" applyProtection="1">
      <alignment horizontal="center" vertical="center"/>
      <protection hidden="1"/>
    </xf>
    <xf numFmtId="0" fontId="56" fillId="8" borderId="27" xfId="0" applyFont="1" applyFill="1" applyBorder="1" applyAlignment="1" applyProtection="1">
      <alignment horizontal="left" vertical="center" wrapText="1"/>
      <protection hidden="1"/>
    </xf>
    <xf numFmtId="0" fontId="40" fillId="8" borderId="27" xfId="0" applyFont="1" applyFill="1" applyBorder="1" applyAlignment="1" applyProtection="1">
      <alignment horizontal="left" vertical="center" wrapText="1"/>
      <protection hidden="1"/>
    </xf>
    <xf numFmtId="0" fontId="78" fillId="8" borderId="27" xfId="0" applyFont="1" applyFill="1" applyBorder="1" applyAlignment="1" applyProtection="1">
      <alignment horizontal="left" vertical="center" wrapText="1"/>
      <protection hidden="1"/>
    </xf>
    <xf numFmtId="0" fontId="67" fillId="0" borderId="28" xfId="0" applyFont="1" applyBorder="1" applyProtection="1">
      <protection hidden="1"/>
    </xf>
    <xf numFmtId="0" fontId="77" fillId="8" borderId="27" xfId="0" applyFont="1" applyFill="1" applyBorder="1" applyAlignment="1" applyProtection="1">
      <alignment horizontal="left" vertical="center" wrapText="1"/>
      <protection hidden="1"/>
    </xf>
    <xf numFmtId="0" fontId="57" fillId="0" borderId="28" xfId="0" applyFont="1" applyBorder="1" applyProtection="1">
      <protection hidden="1"/>
    </xf>
    <xf numFmtId="0" fontId="1" fillId="2" borderId="1"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29" fillId="3" borderId="60" xfId="0" applyFont="1" applyFill="1" applyBorder="1" applyAlignment="1" applyProtection="1">
      <alignment horizontal="center" vertical="center"/>
      <protection hidden="1"/>
    </xf>
    <xf numFmtId="0" fontId="29" fillId="3" borderId="67" xfId="0" applyFont="1" applyFill="1" applyBorder="1" applyAlignment="1" applyProtection="1">
      <alignment horizontal="center"/>
      <protection hidden="1"/>
    </xf>
    <xf numFmtId="0" fontId="29" fillId="3" borderId="60" xfId="0" applyFont="1" applyFill="1" applyBorder="1" applyAlignment="1" applyProtection="1">
      <alignment horizontal="center" vertical="center" wrapText="1"/>
      <protection hidden="1"/>
    </xf>
    <xf numFmtId="0" fontId="50" fillId="6" borderId="71" xfId="0" applyFont="1" applyFill="1" applyBorder="1" applyAlignment="1" applyProtection="1">
      <alignment horizontal="center" vertical="center" wrapText="1"/>
      <protection hidden="1"/>
    </xf>
    <xf numFmtId="0" fontId="2" fillId="0" borderId="72" xfId="0" applyFont="1" applyBorder="1" applyProtection="1">
      <protection hidden="1"/>
    </xf>
    <xf numFmtId="0" fontId="50" fillId="3" borderId="27" xfId="0" applyFont="1" applyFill="1" applyBorder="1" applyAlignment="1" applyProtection="1">
      <alignment horizontal="center" vertical="center" wrapText="1"/>
      <protection hidden="1"/>
    </xf>
    <xf numFmtId="187" fontId="38" fillId="0" borderId="0" xfId="0" applyNumberFormat="1" applyFont="1" applyAlignment="1" applyProtection="1">
      <alignment horizontal="center" vertical="center"/>
      <protection hidden="1"/>
    </xf>
    <xf numFmtId="0" fontId="50" fillId="5" borderId="60" xfId="0" applyFont="1" applyFill="1" applyBorder="1" applyAlignment="1" applyProtection="1">
      <alignment horizontal="left" vertical="center"/>
      <protection hidden="1"/>
    </xf>
    <xf numFmtId="0" fontId="29" fillId="3" borderId="27" xfId="0" applyFont="1" applyFill="1" applyBorder="1" applyAlignment="1" applyProtection="1">
      <alignment horizontal="center" vertical="center" wrapText="1"/>
      <protection hidden="1"/>
    </xf>
    <xf numFmtId="0" fontId="54" fillId="5" borderId="27" xfId="0" applyFont="1" applyFill="1" applyBorder="1" applyAlignment="1" applyProtection="1">
      <alignment horizontal="left" vertical="center" wrapText="1"/>
      <protection hidden="1"/>
    </xf>
    <xf numFmtId="187" fontId="54" fillId="5" borderId="27" xfId="0" applyNumberFormat="1" applyFont="1" applyFill="1" applyBorder="1" applyAlignment="1" applyProtection="1">
      <alignment horizontal="center" vertical="center"/>
      <protection hidden="1"/>
    </xf>
    <xf numFmtId="187" fontId="38" fillId="0" borderId="34" xfId="0" applyNumberFormat="1" applyFont="1" applyBorder="1" applyAlignment="1" applyProtection="1">
      <alignment horizontal="center"/>
      <protection hidden="1"/>
    </xf>
  </cellXfs>
  <cellStyles count="3">
    <cellStyle name="Moneda [0]" xfId="1" builtinId="7"/>
    <cellStyle name="Normal" xfId="0" builtinId="0"/>
    <cellStyle name="Normal 10" xfId="2"/>
  </cellStyles>
  <dxfs count="5403">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numFmt numFmtId="179" formatCode="_-&quot;$&quot;\ * #,##0_-;\-&quot;$&quot;\ * #,##0_-;_-&quot;$&quot;\ * &quot;-&quot;_-;_-@"/>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ont>
        <color theme="1"/>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FF00"/>
          <bgColor rgb="FFFFFF00"/>
        </patternFill>
      </fill>
    </dxf>
    <dxf>
      <fill>
        <patternFill patternType="solid">
          <fgColor rgb="FFFBD4B4"/>
          <bgColor rgb="FFFBD4B4"/>
        </patternFill>
      </fill>
    </dxf>
    <dxf>
      <fill>
        <patternFill patternType="solid">
          <fgColor rgb="FFFFFF00"/>
          <bgColor rgb="FFFFFF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BD4B4"/>
          <bgColor rgb="FFFBD4B4"/>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DE9D9"/>
          <bgColor rgb="FFFDE9D9"/>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s>
  <tableStyles count="3">
    <tableStyle name="PRESUPUESTO-style" pivot="0" count="2">
      <tableStyleElement type="firstRowStripe" dxfId="5402"/>
      <tableStyleElement type="secondRowStripe" dxfId="5401"/>
    </tableStyle>
    <tableStyle name="PRESUPUESTO-style 2" pivot="0" count="2">
      <tableStyleElement type="firstRowStripe" dxfId="5400"/>
      <tableStyleElement type="secondRowStripe" dxfId="5399"/>
    </tableStyle>
    <tableStyle name="PRESUPUESTO-style 3" pivot="0" count="3">
      <tableStyleElement type="headerRow" dxfId="5398"/>
      <tableStyleElement type="firstRowStripe" dxfId="5397"/>
      <tableStyleElement type="secondRowStripe" dxfId="53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66675</xdr:rowOff>
    </xdr:from>
    <xdr:ext cx="733425" cy="904875"/>
    <xdr:pic>
      <xdr:nvPicPr>
        <xdr:cNvPr id="2" name="image1.png" descr="log-udea2.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57150</xdr:rowOff>
    </xdr:from>
    <xdr:ext cx="714375" cy="847725"/>
    <xdr:pic>
      <xdr:nvPicPr>
        <xdr:cNvPr id="2" name="image1.png" descr="log-udea2.GIF">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0</xdr:row>
      <xdr:rowOff>28575</xdr:rowOff>
    </xdr:from>
    <xdr:ext cx="571500" cy="704850"/>
    <xdr:pic>
      <xdr:nvPicPr>
        <xdr:cNvPr id="2" name="image1.png" descr="log-udea2.GIF">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3" name="Table_3" displayName="Table_3" ref="C12:H21" headerRowDxfId="17" dataDxfId="16" totalsRowDxfId="15">
  <tableColumns count="6">
    <tableColumn id="1" name="ITEMS" dataDxfId="14"/>
    <tableColumn id="2" name="DESCRIPCIÓN" dataDxfId="13"/>
    <tableColumn id="3" name="UNIDAD" dataDxfId="12"/>
    <tableColumn id="4" name="CANTIDAD " dataDxfId="11"/>
    <tableColumn id="5" name="PRECIO UNITARIO " dataDxfId="10"/>
    <tableColumn id="6" name="PRECIO TOTAL" dataDxfId="9">
      <calculatedColumnFormula>G13*F13</calculatedColumnFormula>
    </tableColumn>
  </tableColumns>
  <tableStyleInfo name="PRESUPUESTO-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7" workbookViewId="0">
      <selection activeCell="B13" sqref="B13"/>
    </sheetView>
  </sheetViews>
  <sheetFormatPr baseColWidth="10" defaultColWidth="14.42578125" defaultRowHeight="15" customHeight="1" x14ac:dyDescent="0.2"/>
  <cols>
    <col min="1" max="1" width="5.85546875" style="218" customWidth="1"/>
    <col min="2" max="2" width="80" style="218" customWidth="1"/>
    <col min="3" max="26" width="11.42578125" style="218" customWidth="1"/>
    <col min="27" max="16384" width="14.42578125" style="218"/>
  </cols>
  <sheetData>
    <row r="1" spans="1:26" ht="37.5" customHeight="1" x14ac:dyDescent="0.2">
      <c r="A1" s="320" t="s">
        <v>0</v>
      </c>
      <c r="B1" s="321"/>
      <c r="C1" s="217"/>
      <c r="D1" s="217"/>
      <c r="E1" s="217"/>
      <c r="F1" s="217"/>
      <c r="G1" s="217"/>
      <c r="H1" s="217"/>
      <c r="I1" s="217"/>
      <c r="J1" s="217"/>
      <c r="K1" s="217"/>
      <c r="L1" s="217"/>
      <c r="M1" s="217"/>
      <c r="N1" s="217"/>
      <c r="O1" s="217"/>
      <c r="P1" s="217"/>
      <c r="Q1" s="217"/>
      <c r="R1" s="217"/>
      <c r="S1" s="217"/>
      <c r="T1" s="217"/>
      <c r="U1" s="217"/>
      <c r="V1" s="217"/>
      <c r="W1" s="217"/>
      <c r="X1" s="217"/>
      <c r="Y1" s="217"/>
      <c r="Z1" s="217"/>
    </row>
    <row r="2" spans="1:26" ht="51" customHeight="1" x14ac:dyDescent="0.2">
      <c r="A2" s="322" t="s">
        <v>172</v>
      </c>
      <c r="B2" s="323"/>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26" ht="12.75" customHeight="1" x14ac:dyDescent="0.2">
      <c r="A3" s="322" t="s">
        <v>1</v>
      </c>
      <c r="B3" s="323"/>
      <c r="C3" s="217"/>
      <c r="D3" s="217"/>
      <c r="E3" s="217"/>
      <c r="F3" s="217"/>
      <c r="G3" s="217"/>
      <c r="H3" s="217"/>
      <c r="I3" s="217"/>
      <c r="J3" s="217"/>
      <c r="K3" s="217"/>
      <c r="L3" s="217"/>
      <c r="M3" s="217"/>
      <c r="N3" s="217"/>
      <c r="O3" s="217"/>
      <c r="P3" s="217"/>
      <c r="Q3" s="217"/>
      <c r="R3" s="217"/>
      <c r="S3" s="217"/>
      <c r="T3" s="217"/>
      <c r="U3" s="217"/>
      <c r="V3" s="217"/>
      <c r="W3" s="217"/>
      <c r="X3" s="217"/>
      <c r="Y3" s="217"/>
      <c r="Z3" s="217"/>
    </row>
    <row r="4" spans="1:26" ht="135.75" customHeight="1" x14ac:dyDescent="0.2">
      <c r="A4" s="324" t="s">
        <v>171</v>
      </c>
      <c r="B4" s="323"/>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1:26" ht="27" customHeight="1" x14ac:dyDescent="0.2">
      <c r="A5" s="325" t="s">
        <v>2</v>
      </c>
      <c r="B5" s="326"/>
      <c r="C5" s="217"/>
      <c r="D5" s="217"/>
      <c r="E5" s="217"/>
      <c r="F5" s="217"/>
      <c r="G5" s="217"/>
      <c r="H5" s="217"/>
      <c r="I5" s="217"/>
      <c r="J5" s="217"/>
      <c r="K5" s="217"/>
      <c r="L5" s="217"/>
      <c r="M5" s="217"/>
      <c r="N5" s="217"/>
      <c r="O5" s="217"/>
      <c r="P5" s="217"/>
      <c r="Q5" s="217"/>
      <c r="R5" s="217"/>
      <c r="S5" s="217"/>
      <c r="T5" s="217"/>
      <c r="U5" s="217"/>
      <c r="V5" s="217"/>
      <c r="W5" s="217"/>
      <c r="X5" s="217"/>
      <c r="Y5" s="217"/>
      <c r="Z5" s="217"/>
    </row>
    <row r="6" spans="1:26" ht="12.75" customHeight="1" x14ac:dyDescent="0.2">
      <c r="A6" s="219"/>
      <c r="B6" s="219"/>
      <c r="C6" s="217"/>
      <c r="D6" s="217"/>
      <c r="E6" s="217"/>
      <c r="F6" s="217"/>
      <c r="G6" s="217"/>
      <c r="H6" s="217"/>
      <c r="I6" s="217"/>
      <c r="J6" s="217"/>
      <c r="K6" s="217"/>
      <c r="L6" s="217"/>
      <c r="M6" s="217"/>
      <c r="N6" s="217"/>
      <c r="O6" s="217"/>
      <c r="P6" s="217"/>
      <c r="Q6" s="217"/>
      <c r="R6" s="217"/>
      <c r="S6" s="217"/>
      <c r="T6" s="217"/>
      <c r="U6" s="217"/>
      <c r="V6" s="217"/>
      <c r="W6" s="217"/>
      <c r="X6" s="217"/>
      <c r="Y6" s="217"/>
      <c r="Z6" s="217"/>
    </row>
    <row r="7" spans="1:26" ht="29.25" customHeight="1" x14ac:dyDescent="0.2">
      <c r="A7" s="220" t="s">
        <v>3</v>
      </c>
      <c r="B7" s="220" t="s">
        <v>4</v>
      </c>
      <c r="C7" s="217"/>
      <c r="D7" s="217"/>
      <c r="E7" s="217"/>
      <c r="F7" s="217"/>
      <c r="G7" s="217"/>
      <c r="H7" s="217"/>
      <c r="I7" s="217"/>
      <c r="J7" s="217"/>
      <c r="K7" s="217"/>
      <c r="L7" s="217"/>
      <c r="M7" s="217"/>
      <c r="N7" s="217"/>
      <c r="O7" s="217"/>
      <c r="P7" s="217"/>
      <c r="Q7" s="217"/>
      <c r="R7" s="217"/>
      <c r="S7" s="217"/>
      <c r="T7" s="217"/>
      <c r="U7" s="217"/>
      <c r="V7" s="217"/>
      <c r="W7" s="217"/>
      <c r="X7" s="217"/>
      <c r="Y7" s="217"/>
      <c r="Z7" s="217"/>
    </row>
    <row r="8" spans="1:26" ht="32.25" customHeight="1" x14ac:dyDescent="0.2">
      <c r="A8" s="221">
        <v>1</v>
      </c>
      <c r="B8" s="222" t="s">
        <v>174</v>
      </c>
      <c r="C8" s="217"/>
      <c r="D8" s="217"/>
      <c r="E8" s="217"/>
      <c r="F8" s="217"/>
      <c r="G8" s="217"/>
      <c r="H8" s="217"/>
      <c r="I8" s="217"/>
      <c r="J8" s="217"/>
      <c r="K8" s="217"/>
      <c r="L8" s="217"/>
      <c r="M8" s="217"/>
      <c r="N8" s="217"/>
      <c r="O8" s="217"/>
      <c r="P8" s="217"/>
      <c r="Q8" s="217"/>
      <c r="R8" s="217"/>
      <c r="S8" s="217"/>
      <c r="T8" s="217"/>
      <c r="U8" s="217"/>
      <c r="V8" s="217"/>
      <c r="W8" s="217"/>
      <c r="X8" s="217"/>
      <c r="Y8" s="217"/>
      <c r="Z8" s="217"/>
    </row>
    <row r="9" spans="1:26" ht="22.5" customHeight="1" x14ac:dyDescent="0.2">
      <c r="A9" s="221">
        <v>2</v>
      </c>
      <c r="B9" s="222" t="s">
        <v>175</v>
      </c>
      <c r="C9" s="217"/>
      <c r="D9" s="217"/>
      <c r="E9" s="217"/>
      <c r="F9" s="217"/>
      <c r="G9" s="217"/>
      <c r="H9" s="217"/>
      <c r="I9" s="217"/>
      <c r="J9" s="217"/>
      <c r="K9" s="217"/>
      <c r="L9" s="217"/>
      <c r="M9" s="217"/>
      <c r="N9" s="217"/>
      <c r="O9" s="217"/>
      <c r="P9" s="217"/>
      <c r="Q9" s="217"/>
      <c r="R9" s="217"/>
      <c r="S9" s="217"/>
      <c r="T9" s="217"/>
      <c r="U9" s="217"/>
      <c r="V9" s="217"/>
      <c r="W9" s="217"/>
      <c r="X9" s="217"/>
      <c r="Y9" s="217"/>
      <c r="Z9" s="217"/>
    </row>
    <row r="10" spans="1:26" ht="29.25" customHeight="1" x14ac:dyDescent="0.2">
      <c r="A10" s="221">
        <v>3</v>
      </c>
      <c r="B10" s="222" t="s">
        <v>176</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row>
    <row r="11" spans="1:26" ht="30" customHeight="1" x14ac:dyDescent="0.2">
      <c r="A11" s="221">
        <v>4</v>
      </c>
      <c r="B11" s="222" t="s">
        <v>177</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row>
    <row r="12" spans="1:26" ht="22.5" customHeight="1" x14ac:dyDescent="0.2">
      <c r="A12" s="221">
        <v>5</v>
      </c>
      <c r="B12" s="222" t="s">
        <v>178</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row>
    <row r="13" spans="1:26" ht="22.5" customHeight="1" x14ac:dyDescent="0.2">
      <c r="A13" s="221">
        <v>6</v>
      </c>
      <c r="B13" s="222" t="s">
        <v>179</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row>
    <row r="14" spans="1:26" ht="22.5" customHeight="1" x14ac:dyDescent="0.2">
      <c r="A14" s="221">
        <v>7</v>
      </c>
      <c r="B14" s="222" t="s">
        <v>180</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row>
    <row r="15" spans="1:26" ht="22.5" customHeight="1" x14ac:dyDescent="0.2">
      <c r="A15" s="221">
        <v>8</v>
      </c>
      <c r="B15" s="222" t="s">
        <v>181</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row>
    <row r="16" spans="1:26" ht="22.5" customHeight="1" x14ac:dyDescent="0.2">
      <c r="A16" s="221">
        <v>9</v>
      </c>
      <c r="B16" s="222" t="s">
        <v>182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row>
    <row r="17" spans="1:26" ht="22.5" hidden="1" customHeight="1" x14ac:dyDescent="0.2">
      <c r="A17" s="221"/>
      <c r="B17" s="22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row>
    <row r="18" spans="1:26" ht="22.5" hidden="1" customHeight="1" x14ac:dyDescent="0.2">
      <c r="A18" s="221"/>
      <c r="B18" s="222"/>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row>
    <row r="19" spans="1:26" ht="22.5" hidden="1" customHeight="1" x14ac:dyDescent="0.2">
      <c r="A19" s="221">
        <v>12</v>
      </c>
      <c r="B19" s="222"/>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row>
    <row r="20" spans="1:26" ht="22.5" hidden="1" customHeight="1" x14ac:dyDescent="0.2">
      <c r="A20" s="221">
        <v>13</v>
      </c>
      <c r="B20" s="222"/>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row>
    <row r="21" spans="1:26" ht="22.5" hidden="1" customHeight="1" x14ac:dyDescent="0.2">
      <c r="A21" s="221">
        <v>14</v>
      </c>
      <c r="B21" s="22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row>
    <row r="22" spans="1:26" ht="22.5" hidden="1" customHeight="1" x14ac:dyDescent="0.2">
      <c r="A22" s="221">
        <v>15</v>
      </c>
      <c r="B22" s="22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row>
    <row r="23" spans="1:26" ht="22.5" customHeight="1" x14ac:dyDescent="0.2">
      <c r="A23" s="223"/>
      <c r="B23" s="224"/>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spans="1:26" ht="20.25" customHeight="1" x14ac:dyDescent="0.2">
      <c r="A24" s="225"/>
      <c r="B24" s="2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row>
    <row r="25" spans="1:26" ht="12.75" customHeight="1" x14ac:dyDescent="0.2">
      <c r="A25" s="318" t="s">
        <v>5</v>
      </c>
      <c r="B25" s="319"/>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row>
    <row r="26" spans="1:26" ht="70.5" customHeight="1" x14ac:dyDescent="0.2">
      <c r="A26" s="318" t="s">
        <v>173</v>
      </c>
      <c r="B26" s="319"/>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row>
    <row r="27" spans="1:26" ht="12.75" customHeight="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26" ht="12.75" customHeight="1" x14ac:dyDescent="0.2">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spans="1:26" ht="12.75" customHeight="1" x14ac:dyDescent="0.2">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row>
    <row r="30" spans="1:26" ht="12.75" customHeight="1" x14ac:dyDescent="0.2">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row>
    <row r="31" spans="1:26" ht="12.75" customHeight="1" x14ac:dyDescent="0.2">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1:26" ht="12.75" customHeight="1" x14ac:dyDescent="0.2">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26" ht="12.75" customHeight="1" x14ac:dyDescent="0.2">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1:26" ht="12.75" customHeight="1" x14ac:dyDescent="0.2">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spans="1:26" ht="12.75" customHeight="1" x14ac:dyDescent="0.2">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26" ht="12.75" customHeight="1" x14ac:dyDescent="0.2">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row>
    <row r="37" spans="1:26" ht="12.75" customHeight="1" x14ac:dyDescent="0.2">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ht="12.75" customHeight="1" x14ac:dyDescent="0.2">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ht="12.75" customHeight="1" x14ac:dyDescent="0.2">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pans="1:26" ht="12.75" customHeight="1" x14ac:dyDescent="0.2">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row>
    <row r="41" spans="1:26" ht="12.75" customHeight="1" x14ac:dyDescent="0.2">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1:26" ht="12.75" customHeight="1" x14ac:dyDescent="0.2">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1:26" ht="12.75" customHeight="1" x14ac:dyDescent="0.2">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1:26" ht="12.75" customHeight="1" x14ac:dyDescent="0.2">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row>
    <row r="45" spans="1:26" ht="12.75" customHeight="1" x14ac:dyDescent="0.2">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spans="1:26" ht="12.75" customHeight="1" x14ac:dyDescent="0.2">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spans="1:26" ht="12.75" customHeight="1" x14ac:dyDescent="0.2">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spans="1:26" ht="12.75" customHeight="1" x14ac:dyDescent="0.2">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row>
    <row r="49" spans="1:26" ht="12.75" customHeight="1" x14ac:dyDescent="0.2">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row>
    <row r="50" spans="1:26" ht="12.75" customHeight="1" x14ac:dyDescent="0.2">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row>
    <row r="51" spans="1:26" ht="12.75" customHeight="1"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spans="1:26" ht="12.75" customHeight="1" x14ac:dyDescent="0.2">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row>
    <row r="53" spans="1:26" ht="12.75" customHeight="1" x14ac:dyDescent="0.2">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row>
    <row r="54" spans="1:26" ht="12.75" customHeight="1" x14ac:dyDescent="0.2">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row>
    <row r="55" spans="1:26" ht="12.75" customHeight="1" x14ac:dyDescent="0.2">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row>
    <row r="56" spans="1:26" ht="12.75" customHeight="1" x14ac:dyDescent="0.2">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spans="1:26" ht="12.75" customHeight="1" x14ac:dyDescent="0.2">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spans="1:26" ht="12.75" customHeight="1"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row>
    <row r="59" spans="1:26" ht="12.75" customHeight="1" x14ac:dyDescent="0.2">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row>
    <row r="60" spans="1:26" ht="12.75" customHeight="1" x14ac:dyDescent="0.2">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row>
    <row r="61" spans="1:26" ht="12.75" customHeight="1" x14ac:dyDescent="0.2">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row>
    <row r="62" spans="1:26" ht="12.75" customHeight="1" x14ac:dyDescent="0.2">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row>
    <row r="63" spans="1:26" ht="12.75" customHeight="1" x14ac:dyDescent="0.2">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row>
    <row r="64" spans="1:26" ht="12.75" customHeight="1" x14ac:dyDescent="0.2">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row>
    <row r="65" spans="1:26" ht="12.75" customHeight="1" x14ac:dyDescent="0.2">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spans="1:26" ht="12.75" customHeight="1" x14ac:dyDescent="0.2">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row>
    <row r="67" spans="1:26" ht="12.75" customHeight="1" x14ac:dyDescent="0.2">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row>
    <row r="68" spans="1:26" ht="12.75" customHeight="1" x14ac:dyDescent="0.2">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row>
    <row r="69" spans="1:26" ht="12.75" customHeight="1" x14ac:dyDescent="0.2">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row>
    <row r="70" spans="1:26" ht="12.75" customHeight="1" x14ac:dyDescent="0.2">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row>
    <row r="71" spans="1:26" ht="12.75" customHeight="1" x14ac:dyDescent="0.2">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row>
    <row r="72" spans="1:26" ht="12.75" customHeight="1" x14ac:dyDescent="0.2">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row>
    <row r="73" spans="1:26" ht="12.75" customHeight="1" x14ac:dyDescent="0.2">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spans="1:26" ht="12.75" customHeight="1" x14ac:dyDescent="0.2">
      <c r="A74" s="217"/>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row>
    <row r="75" spans="1:26" ht="12.75" customHeight="1" x14ac:dyDescent="0.2">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row>
    <row r="76" spans="1:26" ht="12.75" customHeight="1" x14ac:dyDescent="0.2">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row>
    <row r="77" spans="1:26" ht="12.75" customHeight="1" x14ac:dyDescent="0.2">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row>
    <row r="78" spans="1:26" ht="12.75" customHeight="1" x14ac:dyDescent="0.2">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row>
    <row r="79" spans="1:26" ht="12.75" customHeight="1" x14ac:dyDescent="0.2">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row>
    <row r="80" spans="1:26" ht="12.75" customHeight="1" x14ac:dyDescent="0.2">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81" spans="1:26" ht="12.75" customHeight="1" x14ac:dyDescent="0.2">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row>
    <row r="82" spans="1:26" ht="12.75" customHeight="1" x14ac:dyDescent="0.2">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row>
    <row r="83" spans="1:26" ht="12.75" customHeight="1" x14ac:dyDescent="0.2">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row>
    <row r="84" spans="1:26" ht="12.75" customHeight="1" x14ac:dyDescent="0.2">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5" spans="1:26" ht="12.75" customHeight="1" x14ac:dyDescent="0.2">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row>
    <row r="86" spans="1:26" ht="12.75" customHeight="1" x14ac:dyDescent="0.2">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row>
    <row r="87" spans="1:26" ht="12.75" customHeight="1" x14ac:dyDescent="0.2">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row>
    <row r="88" spans="1:26" ht="12.75" customHeight="1" x14ac:dyDescent="0.2">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row>
    <row r="89" spans="1:26" ht="12.75" customHeight="1" x14ac:dyDescent="0.2">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row>
    <row r="90" spans="1:26" ht="12.75" customHeight="1" x14ac:dyDescent="0.2">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row>
    <row r="91" spans="1:26" ht="12.75" customHeight="1" x14ac:dyDescent="0.2">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row>
    <row r="92" spans="1:26" ht="12.75" customHeight="1" x14ac:dyDescent="0.2">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row>
    <row r="93" spans="1:26" ht="12.75" customHeight="1" x14ac:dyDescent="0.2">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row>
    <row r="94" spans="1:26" ht="12.75" customHeight="1" x14ac:dyDescent="0.2">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row>
    <row r="95" spans="1:26" ht="12.75" customHeight="1" x14ac:dyDescent="0.2">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row>
    <row r="96" spans="1:26" ht="12.75" customHeight="1" x14ac:dyDescent="0.2">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row>
    <row r="97" spans="1:26" ht="12.75" customHeight="1" x14ac:dyDescent="0.2">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row>
    <row r="98" spans="1:26" ht="12.75" customHeight="1" x14ac:dyDescent="0.2">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row>
    <row r="99" spans="1:26" ht="12.75" customHeight="1" x14ac:dyDescent="0.2">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row>
    <row r="100" spans="1:26" ht="12.75" customHeight="1" x14ac:dyDescent="0.2">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2.75" customHeight="1" x14ac:dyDescent="0.2">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2.75" customHeight="1" x14ac:dyDescent="0.2">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2.75" customHeight="1" x14ac:dyDescent="0.2">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row>
    <row r="104" spans="1:26" ht="12.75" customHeight="1" x14ac:dyDescent="0.2">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row>
    <row r="105" spans="1:26" ht="12.75" customHeight="1" x14ac:dyDescent="0.2">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row>
    <row r="106" spans="1:26" ht="12.75" customHeight="1" x14ac:dyDescent="0.2">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2.75" customHeight="1" x14ac:dyDescent="0.2">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2.75" customHeight="1" x14ac:dyDescent="0.2">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2.75" customHeight="1" x14ac:dyDescent="0.2">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2.75" customHeight="1" x14ac:dyDescent="0.2">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2.75" customHeight="1" x14ac:dyDescent="0.2">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2.75" customHeight="1" x14ac:dyDescent="0.2">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2.75" customHeight="1" x14ac:dyDescent="0.2">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2.75" customHeight="1" x14ac:dyDescent="0.2">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2.75" customHeight="1" x14ac:dyDescent="0.2">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2.75" customHeight="1" x14ac:dyDescent="0.2">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row>
    <row r="117" spans="1:26" ht="12.75" customHeight="1" x14ac:dyDescent="0.2">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2.75" customHeight="1" x14ac:dyDescent="0.2">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2.75" customHeight="1" x14ac:dyDescent="0.2">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2.75" customHeight="1" x14ac:dyDescent="0.2">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2.75" customHeight="1" x14ac:dyDescent="0.2">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2.75" customHeight="1" x14ac:dyDescent="0.2">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2.75" customHeight="1" x14ac:dyDescent="0.2">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2.75" customHeight="1" x14ac:dyDescent="0.2">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2.75" customHeight="1" x14ac:dyDescent="0.2">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2.75" customHeight="1" x14ac:dyDescent="0.2">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2.75" customHeight="1" x14ac:dyDescent="0.2">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2.75" customHeight="1" x14ac:dyDescent="0.2">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2.75" customHeight="1" x14ac:dyDescent="0.2">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2.75" customHeight="1" x14ac:dyDescent="0.2">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2.75" customHeight="1" x14ac:dyDescent="0.2">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2.75" customHeight="1" x14ac:dyDescent="0.2">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2.75" customHeight="1" x14ac:dyDescent="0.2">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2.75" customHeight="1" x14ac:dyDescent="0.2">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2.75" customHeight="1"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2.75" customHeight="1"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2.75" customHeight="1" x14ac:dyDescent="0.2">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2.75" customHeight="1"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2.75" customHeight="1"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2.75" customHeight="1" x14ac:dyDescent="0.2">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2.75" customHeight="1" x14ac:dyDescent="0.2">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2.75" customHeigh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2.75" customHeight="1"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2.75" customHeight="1" x14ac:dyDescent="0.2">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2.75" customHeight="1" x14ac:dyDescent="0.2">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2.75" customHeight="1" x14ac:dyDescent="0.2">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2.75" customHeight="1" x14ac:dyDescent="0.2">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2.75" customHeight="1" x14ac:dyDescent="0.2">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2.75" customHeight="1" x14ac:dyDescent="0.2">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2.75" customHeight="1" x14ac:dyDescent="0.2">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2.75" customHeight="1" x14ac:dyDescent="0.2">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2.75" customHeight="1" x14ac:dyDescent="0.2">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2.75" customHeight="1" x14ac:dyDescent="0.2">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2.75" customHeight="1" x14ac:dyDescent="0.2">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2.75" customHeight="1" x14ac:dyDescent="0.2">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2.75" customHeight="1" x14ac:dyDescent="0.2">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2.75" customHeight="1" x14ac:dyDescent="0.2">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2.75" customHeight="1" x14ac:dyDescent="0.2">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2.75" customHeight="1" x14ac:dyDescent="0.2">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2.75" customHeight="1" x14ac:dyDescent="0.2">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2.75" customHeight="1" x14ac:dyDescent="0.2">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2.75" customHeight="1" x14ac:dyDescent="0.2">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2.75" customHeight="1" x14ac:dyDescent="0.2">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2.75" customHeight="1" x14ac:dyDescent="0.2">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2.75" customHeight="1" x14ac:dyDescent="0.2">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2.75" customHeight="1" x14ac:dyDescent="0.2">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2.75" customHeight="1" x14ac:dyDescent="0.2">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2.75" customHeight="1" x14ac:dyDescent="0.2">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2.75" customHeight="1" x14ac:dyDescent="0.2">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2.75" customHeight="1" x14ac:dyDescent="0.2">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2.75" customHeight="1" x14ac:dyDescent="0.2">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2.75" customHeight="1" x14ac:dyDescent="0.2">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2.75" customHeight="1" x14ac:dyDescent="0.2">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2.75" customHeight="1" x14ac:dyDescent="0.2">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2.75" customHeight="1" x14ac:dyDescent="0.2">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2.75" customHeight="1" x14ac:dyDescent="0.2">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2.75" customHeight="1" x14ac:dyDescent="0.2">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2.75" customHeight="1" x14ac:dyDescent="0.2">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2.75" customHeight="1" x14ac:dyDescent="0.2">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2.75" customHeight="1" x14ac:dyDescent="0.2">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2.75" customHeight="1" x14ac:dyDescent="0.2">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2.75" customHeight="1" x14ac:dyDescent="0.2">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2.75" customHeight="1" x14ac:dyDescent="0.2">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2.75" customHeight="1" x14ac:dyDescent="0.2">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2.75" customHeight="1" x14ac:dyDescent="0.2">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2.75" customHeight="1" x14ac:dyDescent="0.2">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2.75" customHeight="1" x14ac:dyDescent="0.2">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2.75" customHeight="1" x14ac:dyDescent="0.2">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2.75" customHeight="1" x14ac:dyDescent="0.2">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2.75" customHeight="1" x14ac:dyDescent="0.2">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2.75" customHeight="1" x14ac:dyDescent="0.2">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2.75" customHeight="1" x14ac:dyDescent="0.2">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2.75" customHeight="1" x14ac:dyDescent="0.2">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2.75" customHeight="1" x14ac:dyDescent="0.2">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2.75" customHeight="1" x14ac:dyDescent="0.2">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2.75" customHeight="1" x14ac:dyDescent="0.2">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2.75" customHeight="1" x14ac:dyDescent="0.2">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2.75" customHeight="1" x14ac:dyDescent="0.2">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2.75" customHeight="1" x14ac:dyDescent="0.2">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2.75" customHeight="1" x14ac:dyDescent="0.2">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2.75" customHeight="1" x14ac:dyDescent="0.2">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2.75" customHeight="1" x14ac:dyDescent="0.2">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2.75" customHeight="1" x14ac:dyDescent="0.2">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2.75" customHeight="1" x14ac:dyDescent="0.2">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2.75" customHeight="1" x14ac:dyDescent="0.2">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2.75" customHeight="1" x14ac:dyDescent="0.2">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2.75" customHeight="1" x14ac:dyDescent="0.2">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2.75" customHeight="1" x14ac:dyDescent="0.2">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2.75" customHeight="1" x14ac:dyDescent="0.2">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2.75" customHeight="1" x14ac:dyDescent="0.2">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2.75" customHeight="1" x14ac:dyDescent="0.2">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2.75" customHeight="1" x14ac:dyDescent="0.2">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2.75" customHeight="1" x14ac:dyDescent="0.2">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2.75" customHeight="1" x14ac:dyDescent="0.2">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2.75" customHeight="1" x14ac:dyDescent="0.2">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2.75" customHeight="1" x14ac:dyDescent="0.2">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2.75" customHeight="1" x14ac:dyDescent="0.2">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2.75" customHeight="1" x14ac:dyDescent="0.2">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2.75" customHeight="1" x14ac:dyDescent="0.2">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2.75" customHeight="1" x14ac:dyDescent="0.2">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2.75" customHeight="1" x14ac:dyDescent="0.2">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2.75" customHeight="1" x14ac:dyDescent="0.2">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2.75" customHeight="1" x14ac:dyDescent="0.2">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2.75" customHeight="1" x14ac:dyDescent="0.2">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2.75" customHeight="1" x14ac:dyDescent="0.2">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2.75" customHeight="1" x14ac:dyDescent="0.2">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2.75" customHeight="1" x14ac:dyDescent="0.2">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2.75" customHeight="1" x14ac:dyDescent="0.2">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2.75" customHeight="1" x14ac:dyDescent="0.2">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2.75" customHeight="1" x14ac:dyDescent="0.2">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2.75" customHeight="1" x14ac:dyDescent="0.2">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2.75" customHeight="1" x14ac:dyDescent="0.2">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2.75" customHeight="1" x14ac:dyDescent="0.2">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2.75" customHeight="1" x14ac:dyDescent="0.2">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2.75" customHeight="1" x14ac:dyDescent="0.2">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2.75" customHeight="1" x14ac:dyDescent="0.2">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2.75" customHeight="1" x14ac:dyDescent="0.2">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2.75" customHeight="1" x14ac:dyDescent="0.2">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2.75" customHeight="1" x14ac:dyDescent="0.2">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2.75" customHeight="1" x14ac:dyDescent="0.2">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2.75" customHeight="1" x14ac:dyDescent="0.2">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2.75" customHeight="1" x14ac:dyDescent="0.2">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2.75" customHeight="1" x14ac:dyDescent="0.2">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2.75" customHeight="1" x14ac:dyDescent="0.2">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2.75" customHeight="1" x14ac:dyDescent="0.2">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2.75" customHeight="1" x14ac:dyDescent="0.2">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2.75" customHeight="1" x14ac:dyDescent="0.2">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2.75" customHeight="1" x14ac:dyDescent="0.2">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2.75" customHeight="1" x14ac:dyDescent="0.2">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2.75" customHeight="1" x14ac:dyDescent="0.2">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2.75" customHeight="1" x14ac:dyDescent="0.2">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2.75" customHeight="1" x14ac:dyDescent="0.2">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2.75" customHeight="1" x14ac:dyDescent="0.2">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2.75" customHeight="1" x14ac:dyDescent="0.2">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2.75" customHeight="1" x14ac:dyDescent="0.2">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2.75" customHeight="1" x14ac:dyDescent="0.2">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2.75" customHeight="1" x14ac:dyDescent="0.2">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2.75" customHeight="1" x14ac:dyDescent="0.2">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2.75" customHeight="1" x14ac:dyDescent="0.2">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2.75" customHeight="1" x14ac:dyDescent="0.2">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2.75" customHeight="1" x14ac:dyDescent="0.2">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2.75" customHeight="1" x14ac:dyDescent="0.2">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2.75" customHeight="1" x14ac:dyDescent="0.2">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2.75" customHeight="1" x14ac:dyDescent="0.2">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2.75" customHeight="1" x14ac:dyDescent="0.2">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2.75" customHeight="1" x14ac:dyDescent="0.2">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2.75" customHeight="1" x14ac:dyDescent="0.2">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2.75" customHeight="1" x14ac:dyDescent="0.2">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2.75" customHeight="1" x14ac:dyDescent="0.2">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2.75" customHeight="1" x14ac:dyDescent="0.2">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2.75" customHeight="1" x14ac:dyDescent="0.2">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2.75" customHeight="1" x14ac:dyDescent="0.2">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2.75" customHeight="1" x14ac:dyDescent="0.2">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2.75" customHeight="1" x14ac:dyDescent="0.2">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2.75" customHeight="1" x14ac:dyDescent="0.2">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2.75" customHeight="1" x14ac:dyDescent="0.2">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2.75" customHeight="1" x14ac:dyDescent="0.2">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2.75" customHeight="1" x14ac:dyDescent="0.2">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2.75" customHeight="1" x14ac:dyDescent="0.2">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2.75" customHeight="1" x14ac:dyDescent="0.2">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2.75" customHeight="1" x14ac:dyDescent="0.2">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2.75" customHeight="1" x14ac:dyDescent="0.2">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2.75" customHeight="1" x14ac:dyDescent="0.2">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2.75" customHeight="1" x14ac:dyDescent="0.2">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2.75" customHeight="1" x14ac:dyDescent="0.2">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2.75" customHeight="1" x14ac:dyDescent="0.2">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2.75" customHeight="1" x14ac:dyDescent="0.2">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2.75" customHeight="1" x14ac:dyDescent="0.2">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2.75" customHeight="1" x14ac:dyDescent="0.2">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2.75" customHeight="1" x14ac:dyDescent="0.2">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2.75" customHeight="1" x14ac:dyDescent="0.2">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2.75" customHeight="1" x14ac:dyDescent="0.2">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2.75" customHeight="1" x14ac:dyDescent="0.2">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2.75" customHeight="1" x14ac:dyDescent="0.2">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2.75" customHeight="1" x14ac:dyDescent="0.2">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2.75" customHeight="1" x14ac:dyDescent="0.2">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2.75" customHeight="1" x14ac:dyDescent="0.2">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2.75" customHeight="1" x14ac:dyDescent="0.2">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2.75" customHeight="1" x14ac:dyDescent="0.2">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2.75" customHeight="1" x14ac:dyDescent="0.2">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2.75" customHeight="1" x14ac:dyDescent="0.2">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2.75" customHeight="1" x14ac:dyDescent="0.2">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2.75" customHeight="1" x14ac:dyDescent="0.2">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2.75" customHeight="1" x14ac:dyDescent="0.2">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2.75" customHeight="1" x14ac:dyDescent="0.2">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2.75" customHeight="1" x14ac:dyDescent="0.2">
      <c r="A306" s="217"/>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2.75" customHeight="1" x14ac:dyDescent="0.2">
      <c r="A307" s="217"/>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2.75" customHeight="1" x14ac:dyDescent="0.2">
      <c r="A308" s="217"/>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2.75" customHeight="1" x14ac:dyDescent="0.2">
      <c r="A309" s="217"/>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2.75" customHeight="1" x14ac:dyDescent="0.2">
      <c r="A310" s="217"/>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2.75" customHeight="1" x14ac:dyDescent="0.2">
      <c r="A311" s="217"/>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2.75" customHeight="1" x14ac:dyDescent="0.2">
      <c r="A312" s="217"/>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2.75" customHeight="1" x14ac:dyDescent="0.2">
      <c r="A313" s="217"/>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2.75" customHeight="1" x14ac:dyDescent="0.2">
      <c r="A314" s="217"/>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2.75" customHeight="1" x14ac:dyDescent="0.2">
      <c r="A315" s="217"/>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2.75" customHeight="1" x14ac:dyDescent="0.2">
      <c r="A316" s="217"/>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2.75" customHeight="1" x14ac:dyDescent="0.2">
      <c r="A317" s="217"/>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2.75" customHeight="1" x14ac:dyDescent="0.2">
      <c r="A318" s="217"/>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2.75" customHeight="1" x14ac:dyDescent="0.2">
      <c r="A319" s="217"/>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2.75" customHeight="1" x14ac:dyDescent="0.2">
      <c r="A320" s="217"/>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2.75" customHeight="1" x14ac:dyDescent="0.2">
      <c r="A321" s="217"/>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2.75" customHeight="1" x14ac:dyDescent="0.2">
      <c r="A322" s="217"/>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2.75" customHeight="1" x14ac:dyDescent="0.2">
      <c r="A323" s="217"/>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2.75" customHeight="1" x14ac:dyDescent="0.2">
      <c r="A324" s="217"/>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2.75" customHeight="1" x14ac:dyDescent="0.2">
      <c r="A325" s="217"/>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2.75" customHeight="1" x14ac:dyDescent="0.2">
      <c r="A326" s="217"/>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2.75" customHeight="1" x14ac:dyDescent="0.2">
      <c r="A327" s="217"/>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2.75" customHeight="1" x14ac:dyDescent="0.2">
      <c r="A328" s="217"/>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2.75" customHeight="1" x14ac:dyDescent="0.2">
      <c r="A329" s="217"/>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2.75" customHeight="1" x14ac:dyDescent="0.2">
      <c r="A330" s="217"/>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2.75" customHeight="1" x14ac:dyDescent="0.2">
      <c r="A331" s="217"/>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2.75" customHeight="1" x14ac:dyDescent="0.2">
      <c r="A332" s="217"/>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2.75" customHeight="1" x14ac:dyDescent="0.2">
      <c r="A333" s="217"/>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2.75" customHeight="1" x14ac:dyDescent="0.2">
      <c r="A334" s="217"/>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2.75" customHeight="1" x14ac:dyDescent="0.2">
      <c r="A335" s="217"/>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2.75" customHeight="1" x14ac:dyDescent="0.2">
      <c r="A336" s="217"/>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2.75" customHeight="1" x14ac:dyDescent="0.2">
      <c r="A337" s="217"/>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2.75" customHeight="1" x14ac:dyDescent="0.2">
      <c r="A338" s="217"/>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2.75" customHeight="1" x14ac:dyDescent="0.2">
      <c r="A339" s="217"/>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2.75" customHeight="1" x14ac:dyDescent="0.2">
      <c r="A340" s="217"/>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2.75" customHeight="1" x14ac:dyDescent="0.2">
      <c r="A341" s="217"/>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2.75" customHeight="1" x14ac:dyDescent="0.2">
      <c r="A342" s="217"/>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2.75" customHeight="1" x14ac:dyDescent="0.2">
      <c r="A343" s="217"/>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2.75" customHeight="1" x14ac:dyDescent="0.2">
      <c r="A344" s="217"/>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2.75" customHeight="1" x14ac:dyDescent="0.2">
      <c r="A345" s="217"/>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2.75" customHeight="1" x14ac:dyDescent="0.2">
      <c r="A346" s="217"/>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2.75" customHeight="1" x14ac:dyDescent="0.2">
      <c r="A347" s="217"/>
      <c r="B347" s="217"/>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2.75" customHeight="1" x14ac:dyDescent="0.2">
      <c r="A348" s="217"/>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2.75" customHeight="1" x14ac:dyDescent="0.2">
      <c r="A349" s="217"/>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2.75" customHeight="1" x14ac:dyDescent="0.2">
      <c r="A350" s="217"/>
      <c r="B350" s="217"/>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2.75" customHeight="1" x14ac:dyDescent="0.2">
      <c r="A351" s="217"/>
      <c r="B351" s="217"/>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2.75" customHeight="1" x14ac:dyDescent="0.2">
      <c r="A352" s="217"/>
      <c r="B352" s="217"/>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2.75" customHeight="1" x14ac:dyDescent="0.2">
      <c r="A353" s="217"/>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2.75" customHeight="1" x14ac:dyDescent="0.2">
      <c r="A354" s="217"/>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2.75" customHeight="1" x14ac:dyDescent="0.2">
      <c r="A355" s="217"/>
      <c r="B355" s="217"/>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2.75" customHeight="1" x14ac:dyDescent="0.2">
      <c r="A356" s="217"/>
      <c r="B356" s="217"/>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2.75" customHeight="1" x14ac:dyDescent="0.2">
      <c r="A357" s="217"/>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2.75" customHeight="1" x14ac:dyDescent="0.2">
      <c r="A358" s="217"/>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2.75" customHeight="1" x14ac:dyDescent="0.2">
      <c r="A359" s="217"/>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2.75" customHeight="1" x14ac:dyDescent="0.2">
      <c r="A360" s="217"/>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2.75" customHeight="1" x14ac:dyDescent="0.2">
      <c r="A361" s="217"/>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2.75" customHeight="1" x14ac:dyDescent="0.2">
      <c r="A362" s="217"/>
      <c r="B362" s="217"/>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2.75" customHeight="1" x14ac:dyDescent="0.2">
      <c r="A363" s="217"/>
      <c r="B363" s="217"/>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2.75" customHeight="1" x14ac:dyDescent="0.2">
      <c r="A364" s="217"/>
      <c r="B364" s="217"/>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2.75" customHeight="1" x14ac:dyDescent="0.2">
      <c r="A365" s="217"/>
      <c r="B365" s="217"/>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2.75" customHeight="1" x14ac:dyDescent="0.2">
      <c r="A366" s="217"/>
      <c r="B366" s="217"/>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2.75" customHeight="1" x14ac:dyDescent="0.2">
      <c r="A367" s="217"/>
      <c r="B367" s="217"/>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2.75" customHeight="1" x14ac:dyDescent="0.2">
      <c r="A368" s="217"/>
      <c r="B368" s="217"/>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2.75" customHeight="1" x14ac:dyDescent="0.2">
      <c r="A369" s="217"/>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2.75" customHeight="1" x14ac:dyDescent="0.2">
      <c r="A370" s="217"/>
      <c r="B370" s="217"/>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2.75" customHeight="1" x14ac:dyDescent="0.2">
      <c r="A371" s="217"/>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2.75" customHeight="1" x14ac:dyDescent="0.2">
      <c r="A372" s="217"/>
      <c r="B372" s="217"/>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2.75" customHeight="1" x14ac:dyDescent="0.2">
      <c r="A373" s="217"/>
      <c r="B373" s="217"/>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2.75" customHeight="1" x14ac:dyDescent="0.2">
      <c r="A374" s="217"/>
      <c r="B374" s="217"/>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2.75" customHeight="1" x14ac:dyDescent="0.2">
      <c r="A375" s="217"/>
      <c r="B375" s="217"/>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2.75" customHeight="1" x14ac:dyDescent="0.2">
      <c r="A376" s="217"/>
      <c r="B376" s="217"/>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2.75" customHeight="1" x14ac:dyDescent="0.2">
      <c r="A377" s="217"/>
      <c r="B377" s="217"/>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2.75" customHeight="1" x14ac:dyDescent="0.2">
      <c r="A378" s="217"/>
      <c r="B378" s="217"/>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2.75" customHeight="1" x14ac:dyDescent="0.2">
      <c r="A379" s="217"/>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2.75" customHeight="1" x14ac:dyDescent="0.2">
      <c r="A380" s="217"/>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2.75" customHeight="1" x14ac:dyDescent="0.2">
      <c r="A381" s="217"/>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2.75" customHeight="1" x14ac:dyDescent="0.2">
      <c r="A382" s="217"/>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2.75" customHeight="1" x14ac:dyDescent="0.2">
      <c r="A383" s="217"/>
      <c r="B383" s="217"/>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2.75" customHeight="1" x14ac:dyDescent="0.2">
      <c r="A384" s="217"/>
      <c r="B384" s="217"/>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2.75" customHeight="1" x14ac:dyDescent="0.2">
      <c r="A385" s="217"/>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2.75" customHeight="1" x14ac:dyDescent="0.2">
      <c r="A386" s="217"/>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2.75" customHeight="1" x14ac:dyDescent="0.2">
      <c r="A387" s="217"/>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2.75" customHeight="1" x14ac:dyDescent="0.2">
      <c r="A388" s="217"/>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2.75" customHeight="1" x14ac:dyDescent="0.2">
      <c r="A389" s="217"/>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2.75" customHeight="1" x14ac:dyDescent="0.2">
      <c r="A390" s="217"/>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2.75" customHeight="1" x14ac:dyDescent="0.2">
      <c r="A391" s="217"/>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2.75" customHeight="1" x14ac:dyDescent="0.2">
      <c r="A392" s="217"/>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2.75" customHeight="1" x14ac:dyDescent="0.2">
      <c r="A393" s="217"/>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2.75" customHeight="1" x14ac:dyDescent="0.2">
      <c r="A394" s="217"/>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2.75" customHeight="1" x14ac:dyDescent="0.2">
      <c r="A395" s="217"/>
      <c r="B395" s="217"/>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2.75" customHeight="1" x14ac:dyDescent="0.2">
      <c r="A396" s="217"/>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2.75" customHeight="1" x14ac:dyDescent="0.2">
      <c r="A397" s="217"/>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2.75" customHeight="1" x14ac:dyDescent="0.2">
      <c r="A398" s="217"/>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2.75" customHeight="1" x14ac:dyDescent="0.2">
      <c r="A399" s="217"/>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2.75" customHeight="1" x14ac:dyDescent="0.2">
      <c r="A400" s="217"/>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2.75" customHeight="1" x14ac:dyDescent="0.2">
      <c r="A401" s="217"/>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2.75" customHeight="1" x14ac:dyDescent="0.2">
      <c r="A402" s="217"/>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2.75" customHeight="1" x14ac:dyDescent="0.2">
      <c r="A403" s="217"/>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2.75" customHeight="1" x14ac:dyDescent="0.2">
      <c r="A404" s="217"/>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2.75" customHeight="1" x14ac:dyDescent="0.2">
      <c r="A405" s="217"/>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2.75" customHeight="1" x14ac:dyDescent="0.2">
      <c r="A406" s="217"/>
      <c r="B406" s="217"/>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2.75" customHeight="1" x14ac:dyDescent="0.2">
      <c r="A407" s="217"/>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2.75" customHeight="1" x14ac:dyDescent="0.2">
      <c r="A408" s="217"/>
      <c r="B408" s="217"/>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2.75" customHeight="1" x14ac:dyDescent="0.2">
      <c r="A409" s="217"/>
      <c r="B409" s="217"/>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2.75" customHeight="1" x14ac:dyDescent="0.2">
      <c r="A410" s="217"/>
      <c r="B410" s="217"/>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2.75" customHeight="1" x14ac:dyDescent="0.2">
      <c r="A411" s="217"/>
      <c r="B411" s="217"/>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2.75" customHeight="1" x14ac:dyDescent="0.2">
      <c r="A412" s="217"/>
      <c r="B412" s="217"/>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2.75" customHeight="1" x14ac:dyDescent="0.2">
      <c r="A413" s="217"/>
      <c r="B413" s="217"/>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2.75" customHeight="1" x14ac:dyDescent="0.2">
      <c r="A414" s="217"/>
      <c r="B414" s="217"/>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2.75" customHeight="1" x14ac:dyDescent="0.2">
      <c r="A415" s="217"/>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2.75" customHeight="1" x14ac:dyDescent="0.2">
      <c r="A416" s="217"/>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2.75" customHeight="1" x14ac:dyDescent="0.2">
      <c r="A417" s="217"/>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2.75" customHeight="1" x14ac:dyDescent="0.2">
      <c r="A418" s="217"/>
      <c r="B418" s="217"/>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2.75" customHeight="1" x14ac:dyDescent="0.2">
      <c r="A419" s="217"/>
      <c r="B419" s="217"/>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2.75" customHeight="1" x14ac:dyDescent="0.2">
      <c r="A420" s="217"/>
      <c r="B420" s="217"/>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2.75" customHeight="1" x14ac:dyDescent="0.2">
      <c r="A421" s="217"/>
      <c r="B421" s="217"/>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2.75" customHeight="1" x14ac:dyDescent="0.2">
      <c r="A422" s="217"/>
      <c r="B422" s="217"/>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2.75" customHeight="1" x14ac:dyDescent="0.2">
      <c r="A423" s="217"/>
      <c r="B423" s="217"/>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2.75" customHeight="1" x14ac:dyDescent="0.2">
      <c r="A424" s="217"/>
      <c r="B424" s="217"/>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2.75" customHeight="1" x14ac:dyDescent="0.2">
      <c r="A425" s="217"/>
      <c r="B425" s="217"/>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2.75" customHeight="1" x14ac:dyDescent="0.2">
      <c r="A426" s="217"/>
      <c r="B426" s="217"/>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2.75" customHeight="1" x14ac:dyDescent="0.2">
      <c r="A427" s="217"/>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2.75" customHeight="1" x14ac:dyDescent="0.2">
      <c r="A428" s="217"/>
      <c r="B428" s="217"/>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2.75" customHeight="1" x14ac:dyDescent="0.2">
      <c r="A429" s="217"/>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2.75" customHeight="1" x14ac:dyDescent="0.2">
      <c r="A430" s="217"/>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2.75" customHeight="1" x14ac:dyDescent="0.2">
      <c r="A431" s="217"/>
      <c r="B431" s="217"/>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2.75" customHeight="1" x14ac:dyDescent="0.2">
      <c r="A432" s="217"/>
      <c r="B432" s="217"/>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2.75" customHeight="1" x14ac:dyDescent="0.2">
      <c r="A433" s="217"/>
      <c r="B433" s="217"/>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2.75" customHeight="1" x14ac:dyDescent="0.2">
      <c r="A434" s="217"/>
      <c r="B434" s="217"/>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2.75" customHeight="1" x14ac:dyDescent="0.2">
      <c r="A435" s="217"/>
      <c r="B435" s="217"/>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2.75" customHeight="1" x14ac:dyDescent="0.2">
      <c r="A436" s="217"/>
      <c r="B436" s="217"/>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2.75" customHeight="1" x14ac:dyDescent="0.2">
      <c r="A437" s="217"/>
      <c r="B437" s="217"/>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2.75" customHeight="1" x14ac:dyDescent="0.2">
      <c r="A438" s="217"/>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2.75" customHeight="1" x14ac:dyDescent="0.2">
      <c r="A439" s="217"/>
      <c r="B439" s="217"/>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2.75" customHeight="1" x14ac:dyDescent="0.2">
      <c r="A440" s="217"/>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2.75" customHeight="1" x14ac:dyDescent="0.2">
      <c r="A441" s="217"/>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2.75" customHeight="1" x14ac:dyDescent="0.2">
      <c r="A442" s="217"/>
      <c r="B442" s="217"/>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2.75" customHeight="1" x14ac:dyDescent="0.2">
      <c r="A443" s="217"/>
      <c r="B443" s="217"/>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2.75" customHeight="1" x14ac:dyDescent="0.2">
      <c r="A444" s="217"/>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2.75" customHeight="1" x14ac:dyDescent="0.2">
      <c r="A445" s="217"/>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2.75" customHeight="1" x14ac:dyDescent="0.2">
      <c r="A446" s="217"/>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2.75" customHeight="1" x14ac:dyDescent="0.2">
      <c r="A447" s="217"/>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2.75" customHeight="1" x14ac:dyDescent="0.2">
      <c r="A448" s="217"/>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2.75" customHeight="1" x14ac:dyDescent="0.2">
      <c r="A449" s="217"/>
      <c r="B449" s="217"/>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2.75" customHeight="1" x14ac:dyDescent="0.2">
      <c r="A450" s="217"/>
      <c r="B450" s="217"/>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2.75" customHeight="1" x14ac:dyDescent="0.2">
      <c r="A451" s="217"/>
      <c r="B451" s="217"/>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2.75" customHeight="1" x14ac:dyDescent="0.2">
      <c r="A452" s="217"/>
      <c r="B452" s="217"/>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2.75" customHeight="1" x14ac:dyDescent="0.2">
      <c r="A453" s="217"/>
      <c r="B453" s="217"/>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2.75" customHeight="1" x14ac:dyDescent="0.2">
      <c r="A454" s="217"/>
      <c r="B454" s="217"/>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2.75" customHeight="1" x14ac:dyDescent="0.2">
      <c r="A455" s="217"/>
      <c r="B455" s="217"/>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2.75" customHeight="1" x14ac:dyDescent="0.2">
      <c r="A456" s="217"/>
      <c r="B456" s="217"/>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2.75" customHeight="1" x14ac:dyDescent="0.2">
      <c r="A457" s="217"/>
      <c r="B457" s="21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2.75" customHeight="1" x14ac:dyDescent="0.2">
      <c r="A458" s="217"/>
      <c r="B458" s="217"/>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2.75" customHeight="1" x14ac:dyDescent="0.2">
      <c r="A459" s="217"/>
      <c r="B459" s="217"/>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2.75" customHeight="1" x14ac:dyDescent="0.2">
      <c r="A460" s="217"/>
      <c r="B460" s="217"/>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2.75" customHeight="1" x14ac:dyDescent="0.2">
      <c r="A461" s="217"/>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2.75" customHeight="1" x14ac:dyDescent="0.2">
      <c r="A462" s="217"/>
      <c r="B462" s="217"/>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2.75" customHeight="1" x14ac:dyDescent="0.2">
      <c r="A463" s="217"/>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2.75" customHeight="1" x14ac:dyDescent="0.2">
      <c r="A464" s="217"/>
      <c r="B464" s="217"/>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2.75" customHeight="1" x14ac:dyDescent="0.2">
      <c r="A465" s="217"/>
      <c r="B465" s="217"/>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2.75" customHeight="1" x14ac:dyDescent="0.2">
      <c r="A466" s="217"/>
      <c r="B466" s="217"/>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2.75" customHeight="1" x14ac:dyDescent="0.2">
      <c r="A467" s="217"/>
      <c r="B467" s="217"/>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2.75" customHeight="1" x14ac:dyDescent="0.2">
      <c r="A468" s="217"/>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2.75" customHeight="1" x14ac:dyDescent="0.2">
      <c r="A469" s="217"/>
      <c r="B469" s="217"/>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2.75" customHeight="1" x14ac:dyDescent="0.2">
      <c r="A470" s="217"/>
      <c r="B470" s="217"/>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2.75" customHeight="1" x14ac:dyDescent="0.2">
      <c r="A471" s="217"/>
      <c r="B471" s="217"/>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2.75" customHeight="1" x14ac:dyDescent="0.2">
      <c r="A472" s="217"/>
      <c r="B472" s="217"/>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2.75" customHeight="1" x14ac:dyDescent="0.2">
      <c r="A473" s="217"/>
      <c r="B473" s="217"/>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2.75" customHeight="1" x14ac:dyDescent="0.2">
      <c r="A474" s="217"/>
      <c r="B474" s="217"/>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2.75" customHeight="1" x14ac:dyDescent="0.2">
      <c r="A475" s="217"/>
      <c r="B475" s="217"/>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2.75" customHeight="1" x14ac:dyDescent="0.2">
      <c r="A476" s="217"/>
      <c r="B476" s="217"/>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2.75" customHeight="1" x14ac:dyDescent="0.2">
      <c r="A477" s="217"/>
      <c r="B477" s="217"/>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2.75" customHeight="1" x14ac:dyDescent="0.2">
      <c r="A478" s="217"/>
      <c r="B478" s="217"/>
      <c r="C478" s="217"/>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2.75" customHeight="1" x14ac:dyDescent="0.2">
      <c r="A479" s="217"/>
      <c r="B479" s="217"/>
      <c r="C479" s="217"/>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2.75" customHeight="1" x14ac:dyDescent="0.2">
      <c r="A480" s="217"/>
      <c r="B480" s="217"/>
      <c r="C480" s="217"/>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2.75" customHeight="1" x14ac:dyDescent="0.2">
      <c r="A481" s="217"/>
      <c r="B481" s="217"/>
      <c r="C481" s="217"/>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2.75" customHeight="1" x14ac:dyDescent="0.2">
      <c r="A482" s="217"/>
      <c r="B482" s="217"/>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2.75" customHeight="1" x14ac:dyDescent="0.2">
      <c r="A483" s="217"/>
      <c r="B483" s="217"/>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2.75" customHeight="1" x14ac:dyDescent="0.2">
      <c r="A484" s="217"/>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2.75" customHeight="1" x14ac:dyDescent="0.2">
      <c r="A485" s="217"/>
      <c r="B485" s="217"/>
      <c r="C485" s="217"/>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2.75" customHeight="1" x14ac:dyDescent="0.2">
      <c r="A486" s="217"/>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2.75" customHeight="1" x14ac:dyDescent="0.2">
      <c r="A487" s="217"/>
      <c r="B487" s="217"/>
      <c r="C487" s="217"/>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2.75" customHeight="1" x14ac:dyDescent="0.2">
      <c r="A488" s="217"/>
      <c r="B488" s="217"/>
      <c r="C488" s="217"/>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2.75" customHeight="1" x14ac:dyDescent="0.2">
      <c r="A489" s="217"/>
      <c r="B489" s="217"/>
      <c r="C489" s="217"/>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2.75" customHeight="1" x14ac:dyDescent="0.2">
      <c r="A490" s="217"/>
      <c r="B490" s="217"/>
      <c r="C490" s="217"/>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2.75" customHeight="1" x14ac:dyDescent="0.2">
      <c r="A491" s="217"/>
      <c r="B491" s="217"/>
      <c r="C491" s="217"/>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2.75" customHeight="1" x14ac:dyDescent="0.2">
      <c r="A492" s="217"/>
      <c r="B492" s="217"/>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2.75" customHeight="1" x14ac:dyDescent="0.2">
      <c r="A493" s="217"/>
      <c r="B493" s="217"/>
      <c r="C493" s="217"/>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2.75" customHeight="1" x14ac:dyDescent="0.2">
      <c r="A494" s="217"/>
      <c r="B494" s="217"/>
      <c r="C494" s="217"/>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2.75" customHeight="1" x14ac:dyDescent="0.2">
      <c r="A495" s="217"/>
      <c r="B495" s="217"/>
      <c r="C495" s="217"/>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2.75" customHeight="1" x14ac:dyDescent="0.2">
      <c r="A496" s="217"/>
      <c r="B496" s="217"/>
      <c r="C496" s="217"/>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2.75" customHeight="1" x14ac:dyDescent="0.2">
      <c r="A497" s="217"/>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2.75" customHeight="1" x14ac:dyDescent="0.2">
      <c r="A498" s="217"/>
      <c r="B498" s="217"/>
      <c r="C498" s="217"/>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2.75" customHeight="1" x14ac:dyDescent="0.2">
      <c r="A499" s="217"/>
      <c r="B499" s="217"/>
      <c r="C499" s="217"/>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2.75" customHeight="1" x14ac:dyDescent="0.2">
      <c r="A500" s="217"/>
      <c r="B500" s="217"/>
      <c r="C500" s="217"/>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2.75" customHeight="1" x14ac:dyDescent="0.2">
      <c r="A501" s="217"/>
      <c r="B501" s="217"/>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2.75" customHeight="1" x14ac:dyDescent="0.2">
      <c r="A502" s="217"/>
      <c r="B502" s="217"/>
      <c r="C502" s="217"/>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2.75" customHeight="1" x14ac:dyDescent="0.2">
      <c r="A503" s="217"/>
      <c r="B503" s="217"/>
      <c r="C503" s="217"/>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2.75" customHeight="1" x14ac:dyDescent="0.2">
      <c r="A504" s="217"/>
      <c r="B504" s="217"/>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2.75" customHeight="1" x14ac:dyDescent="0.2">
      <c r="A505" s="217"/>
      <c r="B505" s="217"/>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2.75" customHeight="1" x14ac:dyDescent="0.2">
      <c r="A506" s="217"/>
      <c r="B506" s="217"/>
      <c r="C506" s="217"/>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2.75" customHeight="1" x14ac:dyDescent="0.2">
      <c r="A507" s="217"/>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2.75" customHeight="1" x14ac:dyDescent="0.2">
      <c r="A508" s="217"/>
      <c r="B508" s="217"/>
      <c r="C508" s="217"/>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2.75" customHeight="1" x14ac:dyDescent="0.2">
      <c r="A509" s="217"/>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2.75" customHeight="1" x14ac:dyDescent="0.2">
      <c r="A510" s="217"/>
      <c r="B510" s="217"/>
      <c r="C510" s="217"/>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2.75" customHeight="1" x14ac:dyDescent="0.2">
      <c r="A511" s="217"/>
      <c r="B511" s="217"/>
      <c r="C511" s="217"/>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2.75" customHeight="1" x14ac:dyDescent="0.2">
      <c r="A512" s="217"/>
      <c r="B512" s="217"/>
      <c r="C512" s="217"/>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2.75" customHeight="1" x14ac:dyDescent="0.2">
      <c r="A513" s="217"/>
      <c r="B513" s="217"/>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2.75" customHeight="1" x14ac:dyDescent="0.2">
      <c r="A514" s="217"/>
      <c r="B514" s="217"/>
      <c r="C514" s="217"/>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2.75" customHeight="1" x14ac:dyDescent="0.2">
      <c r="A515" s="217"/>
      <c r="B515" s="217"/>
      <c r="C515" s="217"/>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2.75" customHeight="1" x14ac:dyDescent="0.2">
      <c r="A516" s="217"/>
      <c r="B516" s="217"/>
      <c r="C516" s="217"/>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2.75" customHeight="1" x14ac:dyDescent="0.2">
      <c r="A517" s="217"/>
      <c r="B517" s="217"/>
      <c r="C517" s="217"/>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2.75" customHeight="1" x14ac:dyDescent="0.2">
      <c r="A518" s="217"/>
      <c r="B518" s="217"/>
      <c r="C518" s="217"/>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2.75" customHeight="1" x14ac:dyDescent="0.2">
      <c r="A519" s="217"/>
      <c r="B519" s="217"/>
      <c r="C519" s="217"/>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2.75" customHeight="1" x14ac:dyDescent="0.2">
      <c r="A520" s="217"/>
      <c r="B520" s="217"/>
      <c r="C520" s="217"/>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2.75" customHeight="1" x14ac:dyDescent="0.2">
      <c r="A521" s="217"/>
      <c r="B521" s="217"/>
      <c r="C521" s="217"/>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2.75" customHeight="1" x14ac:dyDescent="0.2">
      <c r="A522" s="217"/>
      <c r="B522" s="217"/>
      <c r="C522" s="217"/>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2.75" customHeight="1" x14ac:dyDescent="0.2">
      <c r="A523" s="217"/>
      <c r="B523" s="217"/>
      <c r="C523" s="217"/>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2.75" customHeight="1" x14ac:dyDescent="0.2">
      <c r="A524" s="217"/>
      <c r="B524" s="217"/>
      <c r="C524" s="217"/>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2.75" customHeight="1" x14ac:dyDescent="0.2">
      <c r="A525" s="217"/>
      <c r="B525" s="217"/>
      <c r="C525" s="217"/>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2.75" customHeight="1" x14ac:dyDescent="0.2">
      <c r="A526" s="217"/>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2.75" customHeight="1" x14ac:dyDescent="0.2">
      <c r="A527" s="217"/>
      <c r="B527" s="217"/>
      <c r="C527" s="217"/>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2.75" customHeight="1" x14ac:dyDescent="0.2">
      <c r="A528" s="217"/>
      <c r="B528" s="217"/>
      <c r="C528" s="217"/>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2.75" customHeight="1" x14ac:dyDescent="0.2">
      <c r="A529" s="217"/>
      <c r="B529" s="217"/>
      <c r="C529" s="217"/>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2.75" customHeight="1" x14ac:dyDescent="0.2">
      <c r="A530" s="217"/>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2.75" customHeight="1" x14ac:dyDescent="0.2">
      <c r="A531" s="217"/>
      <c r="B531" s="217"/>
      <c r="C531" s="217"/>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2.75" customHeight="1" x14ac:dyDescent="0.2">
      <c r="A532" s="217"/>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2.75" customHeight="1" x14ac:dyDescent="0.2">
      <c r="A533" s="217"/>
      <c r="B533" s="217"/>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2.75" customHeight="1" x14ac:dyDescent="0.2">
      <c r="A534" s="217"/>
      <c r="B534" s="217"/>
      <c r="C534" s="217"/>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2.75" customHeight="1" x14ac:dyDescent="0.2">
      <c r="A535" s="217"/>
      <c r="B535" s="217"/>
      <c r="C535" s="217"/>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2.75" customHeight="1" x14ac:dyDescent="0.2">
      <c r="A536" s="217"/>
      <c r="B536" s="217"/>
      <c r="C536" s="217"/>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2.75" customHeight="1" x14ac:dyDescent="0.2">
      <c r="A537" s="217"/>
      <c r="B537" s="217"/>
      <c r="C537" s="217"/>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2.75" customHeight="1" x14ac:dyDescent="0.2">
      <c r="A538" s="217"/>
      <c r="B538" s="217"/>
      <c r="C538" s="217"/>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2.75" customHeight="1" x14ac:dyDescent="0.2">
      <c r="A539" s="217"/>
      <c r="B539" s="217"/>
      <c r="C539" s="217"/>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2.75" customHeight="1" x14ac:dyDescent="0.2">
      <c r="A540" s="217"/>
      <c r="B540" s="217"/>
      <c r="C540" s="217"/>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2.75" customHeight="1" x14ac:dyDescent="0.2">
      <c r="A541" s="217"/>
      <c r="B541" s="217"/>
      <c r="C541" s="217"/>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2.75" customHeight="1" x14ac:dyDescent="0.2">
      <c r="A542" s="217"/>
      <c r="B542" s="217"/>
      <c r="C542" s="217"/>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2.75" customHeight="1" x14ac:dyDescent="0.2">
      <c r="A543" s="217"/>
      <c r="B543" s="217"/>
      <c r="C543" s="217"/>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2.75" customHeight="1" x14ac:dyDescent="0.2">
      <c r="A544" s="217"/>
      <c r="B544" s="217"/>
      <c r="C544" s="217"/>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2.75" customHeight="1" x14ac:dyDescent="0.2">
      <c r="A545" s="217"/>
      <c r="B545" s="217"/>
      <c r="C545" s="217"/>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2.75" customHeight="1" x14ac:dyDescent="0.2">
      <c r="A546" s="217"/>
      <c r="B546" s="217"/>
      <c r="C546" s="217"/>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2.75" customHeight="1" x14ac:dyDescent="0.2">
      <c r="A547" s="217"/>
      <c r="B547" s="217"/>
      <c r="C547" s="217"/>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2.75" customHeight="1" x14ac:dyDescent="0.2">
      <c r="A548" s="217"/>
      <c r="B548" s="217"/>
      <c r="C548" s="217"/>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2.75" customHeight="1" x14ac:dyDescent="0.2">
      <c r="A549" s="217"/>
      <c r="B549" s="217"/>
      <c r="C549" s="217"/>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2.75" customHeight="1" x14ac:dyDescent="0.2">
      <c r="A550" s="217"/>
      <c r="B550" s="217"/>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2.75" customHeight="1" x14ac:dyDescent="0.2">
      <c r="A551" s="217"/>
      <c r="B551" s="217"/>
      <c r="C551" s="217"/>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2.75" customHeight="1" x14ac:dyDescent="0.2">
      <c r="A552" s="217"/>
      <c r="B552" s="217"/>
      <c r="C552" s="217"/>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2.75" customHeight="1" x14ac:dyDescent="0.2">
      <c r="A553" s="217"/>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2.75" customHeight="1" x14ac:dyDescent="0.2">
      <c r="A554" s="217"/>
      <c r="B554" s="217"/>
      <c r="C554" s="217"/>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2.75" customHeight="1" x14ac:dyDescent="0.2">
      <c r="A555" s="217"/>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2.75" customHeight="1" x14ac:dyDescent="0.2">
      <c r="A556" s="217"/>
      <c r="B556" s="217"/>
      <c r="C556" s="217"/>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2.75" customHeight="1" x14ac:dyDescent="0.2">
      <c r="A557" s="217"/>
      <c r="B557" s="217"/>
      <c r="C557" s="217"/>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2.75" customHeight="1" x14ac:dyDescent="0.2">
      <c r="A558" s="217"/>
      <c r="B558" s="217"/>
      <c r="C558" s="217"/>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2.75" customHeight="1" x14ac:dyDescent="0.2">
      <c r="A559" s="217"/>
      <c r="B559" s="217"/>
      <c r="C559" s="217"/>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2.75" customHeight="1" x14ac:dyDescent="0.2">
      <c r="A560" s="217"/>
      <c r="B560" s="217"/>
      <c r="C560" s="217"/>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2.75" customHeight="1" x14ac:dyDescent="0.2">
      <c r="A561" s="217"/>
      <c r="B561" s="217"/>
      <c r="C561" s="217"/>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2.75" customHeight="1" x14ac:dyDescent="0.2">
      <c r="A562" s="217"/>
      <c r="B562" s="217"/>
      <c r="C562" s="217"/>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2.75" customHeight="1" x14ac:dyDescent="0.2">
      <c r="A563" s="217"/>
      <c r="B563" s="217"/>
      <c r="C563" s="217"/>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2.75" customHeight="1" x14ac:dyDescent="0.2">
      <c r="A564" s="217"/>
      <c r="B564" s="217"/>
      <c r="C564" s="217"/>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2.75" customHeight="1" x14ac:dyDescent="0.2">
      <c r="A565" s="217"/>
      <c r="B565" s="217"/>
      <c r="C565" s="217"/>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2.75" customHeight="1" x14ac:dyDescent="0.2">
      <c r="A566" s="217"/>
      <c r="B566" s="217"/>
      <c r="C566" s="217"/>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2.75" customHeight="1" x14ac:dyDescent="0.2">
      <c r="A567" s="217"/>
      <c r="B567" s="217"/>
      <c r="C567" s="217"/>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2.75" customHeight="1" x14ac:dyDescent="0.2">
      <c r="A568" s="217"/>
      <c r="B568" s="217"/>
      <c r="C568" s="217"/>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2.75" customHeight="1" x14ac:dyDescent="0.2">
      <c r="A569" s="217"/>
      <c r="B569" s="217"/>
      <c r="C569" s="217"/>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2.75" customHeight="1" x14ac:dyDescent="0.2">
      <c r="A570" s="217"/>
      <c r="B570" s="217"/>
      <c r="C570" s="217"/>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2.75" customHeight="1" x14ac:dyDescent="0.2">
      <c r="A571" s="217"/>
      <c r="B571" s="217"/>
      <c r="C571" s="217"/>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2.75" customHeight="1" x14ac:dyDescent="0.2">
      <c r="A572" s="217"/>
      <c r="B572" s="217"/>
      <c r="C572" s="217"/>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2.75" customHeight="1" x14ac:dyDescent="0.2">
      <c r="A573" s="217"/>
      <c r="B573" s="217"/>
      <c r="C573" s="217"/>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2.75" customHeight="1" x14ac:dyDescent="0.2">
      <c r="A574" s="217"/>
      <c r="B574" s="217"/>
      <c r="C574" s="217"/>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2.75" customHeight="1" x14ac:dyDescent="0.2">
      <c r="A575" s="217"/>
      <c r="B575" s="217"/>
      <c r="C575" s="217"/>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2.75" customHeight="1" x14ac:dyDescent="0.2">
      <c r="A576" s="217"/>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2.75" customHeight="1" x14ac:dyDescent="0.2">
      <c r="A577" s="217"/>
      <c r="B577" s="217"/>
      <c r="C577" s="217"/>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2.75" customHeight="1" x14ac:dyDescent="0.2">
      <c r="A578" s="217"/>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2.75" customHeight="1" x14ac:dyDescent="0.2">
      <c r="A579" s="217"/>
      <c r="B579" s="217"/>
      <c r="C579" s="217"/>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2.75" customHeight="1" x14ac:dyDescent="0.2">
      <c r="A580" s="217"/>
      <c r="B580" s="217"/>
      <c r="C580" s="217"/>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2.75" customHeight="1" x14ac:dyDescent="0.2">
      <c r="A581" s="217"/>
      <c r="B581" s="217"/>
      <c r="C581" s="217"/>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2.75" customHeight="1" x14ac:dyDescent="0.2">
      <c r="A582" s="217"/>
      <c r="B582" s="217"/>
      <c r="C582" s="217"/>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2.75" customHeight="1" x14ac:dyDescent="0.2">
      <c r="A583" s="217"/>
      <c r="B583" s="217"/>
      <c r="C583" s="217"/>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2.75" customHeight="1" x14ac:dyDescent="0.2">
      <c r="A584" s="217"/>
      <c r="B584" s="217"/>
      <c r="C584" s="217"/>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2.75" customHeight="1" x14ac:dyDescent="0.2">
      <c r="A585" s="217"/>
      <c r="B585" s="217"/>
      <c r="C585" s="217"/>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2.75" customHeight="1" x14ac:dyDescent="0.2">
      <c r="A586" s="217"/>
      <c r="B586" s="217"/>
      <c r="C586" s="217"/>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2.75" customHeight="1" x14ac:dyDescent="0.2">
      <c r="A587" s="217"/>
      <c r="B587" s="217"/>
      <c r="C587" s="217"/>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2.75" customHeight="1" x14ac:dyDescent="0.2">
      <c r="A588" s="217"/>
      <c r="B588" s="217"/>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2.75" customHeight="1" x14ac:dyDescent="0.2">
      <c r="A589" s="217"/>
      <c r="B589" s="217"/>
      <c r="C589" s="217"/>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2.75" customHeight="1" x14ac:dyDescent="0.2">
      <c r="A590" s="217"/>
      <c r="B590" s="217"/>
      <c r="C590" s="217"/>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2.75" customHeight="1" x14ac:dyDescent="0.2">
      <c r="A591" s="217"/>
      <c r="B591" s="217"/>
      <c r="C591" s="217"/>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2.75" customHeight="1" x14ac:dyDescent="0.2">
      <c r="A592" s="217"/>
      <c r="B592" s="217"/>
      <c r="C592" s="217"/>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2.75" customHeight="1" x14ac:dyDescent="0.2">
      <c r="A593" s="217"/>
      <c r="B593" s="217"/>
      <c r="C593" s="217"/>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2.75" customHeight="1" x14ac:dyDescent="0.2">
      <c r="A594" s="217"/>
      <c r="B594" s="217"/>
      <c r="C594" s="217"/>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2.75" customHeight="1" x14ac:dyDescent="0.2">
      <c r="A595" s="217"/>
      <c r="B595" s="217"/>
      <c r="C595" s="217"/>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2.75" customHeight="1" x14ac:dyDescent="0.2">
      <c r="A596" s="217"/>
      <c r="B596" s="217"/>
      <c r="C596" s="217"/>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2.75" customHeight="1" x14ac:dyDescent="0.2">
      <c r="A597" s="217"/>
      <c r="B597" s="217"/>
      <c r="C597" s="217"/>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2.75" customHeight="1" x14ac:dyDescent="0.2">
      <c r="A598" s="217"/>
      <c r="B598" s="217"/>
      <c r="C598" s="217"/>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2.75" customHeight="1" x14ac:dyDescent="0.2">
      <c r="A599" s="217"/>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2.75" customHeight="1" x14ac:dyDescent="0.2">
      <c r="A600" s="217"/>
      <c r="B600" s="217"/>
      <c r="C600" s="217"/>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2.75" customHeight="1" x14ac:dyDescent="0.2">
      <c r="A601" s="217"/>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2.75" customHeight="1" x14ac:dyDescent="0.2">
      <c r="A602" s="217"/>
      <c r="B602" s="217"/>
      <c r="C602" s="217"/>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2.75" customHeight="1" x14ac:dyDescent="0.2">
      <c r="A603" s="217"/>
      <c r="B603" s="217"/>
      <c r="C603" s="217"/>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2.75" customHeight="1" x14ac:dyDescent="0.2">
      <c r="A604" s="217"/>
      <c r="B604" s="217"/>
      <c r="C604" s="217"/>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2.75" customHeight="1" x14ac:dyDescent="0.2">
      <c r="A605" s="217"/>
      <c r="B605" s="217"/>
      <c r="C605" s="217"/>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2.75" customHeight="1" x14ac:dyDescent="0.2">
      <c r="A606" s="217"/>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2.75" customHeight="1" x14ac:dyDescent="0.2">
      <c r="A607" s="217"/>
      <c r="B607" s="217"/>
      <c r="C607" s="217"/>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2.75" customHeight="1" x14ac:dyDescent="0.2">
      <c r="A608" s="217"/>
      <c r="B608" s="217"/>
      <c r="C608" s="217"/>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2.75" customHeight="1" x14ac:dyDescent="0.2">
      <c r="A609" s="217"/>
      <c r="B609" s="217"/>
      <c r="C609" s="217"/>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2.75" customHeight="1" x14ac:dyDescent="0.2">
      <c r="A610" s="217"/>
      <c r="B610" s="217"/>
      <c r="C610" s="217"/>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2.75" customHeight="1" x14ac:dyDescent="0.2">
      <c r="A611" s="217"/>
      <c r="B611" s="217"/>
      <c r="C611" s="217"/>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2.75" customHeight="1" x14ac:dyDescent="0.2">
      <c r="A612" s="217"/>
      <c r="B612" s="217"/>
      <c r="C612" s="217"/>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2.75" customHeight="1" x14ac:dyDescent="0.2">
      <c r="A613" s="217"/>
      <c r="B613" s="217"/>
      <c r="C613" s="217"/>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2.75" customHeight="1" x14ac:dyDescent="0.2">
      <c r="A614" s="217"/>
      <c r="B614" s="217"/>
      <c r="C614" s="217"/>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2.75" customHeight="1" x14ac:dyDescent="0.2">
      <c r="A615" s="217"/>
      <c r="B615" s="217"/>
      <c r="C615" s="217"/>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2.75" customHeight="1" x14ac:dyDescent="0.2">
      <c r="A616" s="217"/>
      <c r="B616" s="217"/>
      <c r="C616" s="217"/>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2.75" customHeight="1" x14ac:dyDescent="0.2">
      <c r="A617" s="217"/>
      <c r="B617" s="217"/>
      <c r="C617" s="217"/>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2.75" customHeight="1" x14ac:dyDescent="0.2">
      <c r="A618" s="217"/>
      <c r="B618" s="217"/>
      <c r="C618" s="217"/>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2.75" customHeight="1" x14ac:dyDescent="0.2">
      <c r="A619" s="217"/>
      <c r="B619" s="217"/>
      <c r="C619" s="217"/>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2.75" customHeight="1" x14ac:dyDescent="0.2">
      <c r="A620" s="217"/>
      <c r="B620" s="217"/>
      <c r="C620" s="217"/>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2.75" customHeight="1" x14ac:dyDescent="0.2">
      <c r="A621" s="217"/>
      <c r="B621" s="217"/>
      <c r="C621" s="217"/>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2.75" customHeight="1" x14ac:dyDescent="0.2">
      <c r="A622" s="217"/>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2.75" customHeight="1" x14ac:dyDescent="0.2">
      <c r="A623" s="217"/>
      <c r="B623" s="217"/>
      <c r="C623" s="217"/>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2.75" customHeight="1" x14ac:dyDescent="0.2">
      <c r="A624" s="217"/>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2.75" customHeight="1" x14ac:dyDescent="0.2">
      <c r="A625" s="217"/>
      <c r="B625" s="217"/>
      <c r="C625" s="217"/>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2.75" customHeight="1" x14ac:dyDescent="0.2">
      <c r="A626" s="217"/>
      <c r="B626" s="217"/>
      <c r="C626" s="217"/>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2.75" customHeight="1" x14ac:dyDescent="0.2">
      <c r="A627" s="217"/>
      <c r="B627" s="217"/>
      <c r="C627" s="217"/>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2.75" customHeight="1" x14ac:dyDescent="0.2">
      <c r="A628" s="217"/>
      <c r="B628" s="217"/>
      <c r="C628" s="217"/>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2.75" customHeight="1" x14ac:dyDescent="0.2">
      <c r="A629" s="217"/>
      <c r="B629" s="217"/>
      <c r="C629" s="217"/>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2.75" customHeight="1" x14ac:dyDescent="0.2">
      <c r="A630" s="217"/>
      <c r="B630" s="217"/>
      <c r="C630" s="217"/>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2.75" customHeight="1" x14ac:dyDescent="0.2">
      <c r="A631" s="217"/>
      <c r="B631" s="217"/>
      <c r="C631" s="217"/>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2.75" customHeight="1" x14ac:dyDescent="0.2">
      <c r="A632" s="217"/>
      <c r="B632" s="217"/>
      <c r="C632" s="217"/>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2.75" customHeight="1" x14ac:dyDescent="0.2">
      <c r="A633" s="217"/>
      <c r="B633" s="217"/>
      <c r="C633" s="217"/>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2.75" customHeight="1" x14ac:dyDescent="0.2">
      <c r="A634" s="217"/>
      <c r="B634" s="217"/>
      <c r="C634" s="217"/>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2.75" customHeight="1" x14ac:dyDescent="0.2">
      <c r="A635" s="217"/>
      <c r="B635" s="217"/>
      <c r="C635" s="217"/>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2.75" customHeight="1" x14ac:dyDescent="0.2">
      <c r="A636" s="217"/>
      <c r="B636" s="217"/>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2.75" customHeight="1" x14ac:dyDescent="0.2">
      <c r="A637" s="217"/>
      <c r="B637" s="217"/>
      <c r="C637" s="217"/>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2.75" customHeight="1" x14ac:dyDescent="0.2">
      <c r="A638" s="217"/>
      <c r="B638" s="217"/>
      <c r="C638" s="217"/>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2.75" customHeight="1" x14ac:dyDescent="0.2">
      <c r="A639" s="217"/>
      <c r="B639" s="217"/>
      <c r="C639" s="217"/>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2.75" customHeight="1" x14ac:dyDescent="0.2">
      <c r="A640" s="217"/>
      <c r="B640" s="217"/>
      <c r="C640" s="217"/>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2.75" customHeight="1" x14ac:dyDescent="0.2">
      <c r="A641" s="217"/>
      <c r="B641" s="217"/>
      <c r="C641" s="217"/>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2.75" customHeight="1" x14ac:dyDescent="0.2">
      <c r="A642" s="217"/>
      <c r="B642" s="217"/>
      <c r="C642" s="217"/>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2.75" customHeight="1" x14ac:dyDescent="0.2">
      <c r="A643" s="217"/>
      <c r="B643" s="217"/>
      <c r="C643" s="217"/>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2.75" customHeight="1" x14ac:dyDescent="0.2">
      <c r="A644" s="217"/>
      <c r="B644" s="217"/>
      <c r="C644" s="217"/>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2.75" customHeight="1" x14ac:dyDescent="0.2">
      <c r="A645" s="217"/>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2.75" customHeight="1" x14ac:dyDescent="0.2">
      <c r="A646" s="217"/>
      <c r="B646" s="217"/>
      <c r="C646" s="217"/>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2.75" customHeight="1" x14ac:dyDescent="0.2">
      <c r="A647" s="217"/>
      <c r="B647" s="217"/>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2.75" customHeight="1" x14ac:dyDescent="0.2">
      <c r="A648" s="217"/>
      <c r="B648" s="217"/>
      <c r="C648" s="217"/>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2.75" customHeight="1" x14ac:dyDescent="0.2">
      <c r="A649" s="217"/>
      <c r="B649" s="217"/>
      <c r="C649" s="217"/>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2.75" customHeight="1" x14ac:dyDescent="0.2">
      <c r="A650" s="217"/>
      <c r="B650" s="217"/>
      <c r="C650" s="217"/>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2.75" customHeight="1" x14ac:dyDescent="0.2">
      <c r="A651" s="217"/>
      <c r="B651" s="217"/>
      <c r="C651" s="217"/>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2.75" customHeight="1" x14ac:dyDescent="0.2">
      <c r="A652" s="217"/>
      <c r="B652" s="217"/>
      <c r="C652" s="217"/>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2.75" customHeight="1" x14ac:dyDescent="0.2">
      <c r="A653" s="217"/>
      <c r="B653" s="217"/>
      <c r="C653" s="217"/>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2.75" customHeight="1" x14ac:dyDescent="0.2">
      <c r="A654" s="217"/>
      <c r="B654" s="217"/>
      <c r="C654" s="217"/>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2.75" customHeight="1" x14ac:dyDescent="0.2">
      <c r="A655" s="217"/>
      <c r="B655" s="217"/>
      <c r="C655" s="217"/>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2.75" customHeight="1" x14ac:dyDescent="0.2">
      <c r="A656" s="217"/>
      <c r="B656" s="217"/>
      <c r="C656" s="217"/>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2.75" customHeight="1" x14ac:dyDescent="0.2">
      <c r="A657" s="217"/>
      <c r="B657" s="217"/>
      <c r="C657" s="217"/>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2.75" customHeight="1" x14ac:dyDescent="0.2">
      <c r="A658" s="217"/>
      <c r="B658" s="217"/>
      <c r="C658" s="217"/>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2.75" customHeight="1" x14ac:dyDescent="0.2">
      <c r="A659" s="217"/>
      <c r="B659" s="217"/>
      <c r="C659" s="217"/>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2.75" customHeight="1" x14ac:dyDescent="0.2">
      <c r="A660" s="217"/>
      <c r="B660" s="217"/>
      <c r="C660" s="217"/>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2.75" customHeight="1" x14ac:dyDescent="0.2">
      <c r="A661" s="217"/>
      <c r="B661" s="217"/>
      <c r="C661" s="217"/>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2.75" customHeight="1" x14ac:dyDescent="0.2">
      <c r="A662" s="217"/>
      <c r="B662" s="217"/>
      <c r="C662" s="217"/>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2.75" customHeight="1" x14ac:dyDescent="0.2">
      <c r="A663" s="217"/>
      <c r="B663" s="217"/>
      <c r="C663" s="217"/>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2.75" customHeight="1" x14ac:dyDescent="0.2">
      <c r="A664" s="217"/>
      <c r="B664" s="217"/>
      <c r="C664" s="217"/>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2.75" customHeight="1" x14ac:dyDescent="0.2">
      <c r="A665" s="217"/>
      <c r="B665" s="217"/>
      <c r="C665" s="217"/>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2.75" customHeight="1" x14ac:dyDescent="0.2">
      <c r="A666" s="217"/>
      <c r="B666" s="217"/>
      <c r="C666" s="217"/>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2.75" customHeight="1" x14ac:dyDescent="0.2">
      <c r="A667" s="217"/>
      <c r="B667" s="217"/>
      <c r="C667" s="217"/>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2.75" customHeight="1" x14ac:dyDescent="0.2">
      <c r="A668" s="217"/>
      <c r="B668" s="217"/>
      <c r="C668" s="217"/>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2.75" customHeight="1" x14ac:dyDescent="0.2">
      <c r="A669" s="217"/>
      <c r="B669" s="217"/>
      <c r="C669" s="217"/>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2.75" customHeight="1" x14ac:dyDescent="0.2">
      <c r="A670" s="217"/>
      <c r="B670" s="217"/>
      <c r="C670" s="217"/>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2.75" customHeight="1" x14ac:dyDescent="0.2">
      <c r="A671" s="217"/>
      <c r="B671" s="217"/>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2.75" customHeight="1" x14ac:dyDescent="0.2">
      <c r="A672" s="217"/>
      <c r="B672" s="217"/>
      <c r="C672" s="217"/>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2.75" customHeight="1" x14ac:dyDescent="0.2">
      <c r="A673" s="217"/>
      <c r="B673" s="217"/>
      <c r="C673" s="217"/>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2.75" customHeight="1" x14ac:dyDescent="0.2">
      <c r="A674" s="217"/>
      <c r="B674" s="217"/>
      <c r="C674" s="217"/>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2.75" customHeight="1" x14ac:dyDescent="0.2">
      <c r="A675" s="217"/>
      <c r="B675" s="217"/>
      <c r="C675" s="217"/>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2.75" customHeight="1" x14ac:dyDescent="0.2">
      <c r="A676" s="217"/>
      <c r="B676" s="217"/>
      <c r="C676" s="217"/>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2.75" customHeight="1" x14ac:dyDescent="0.2">
      <c r="A677" s="217"/>
      <c r="B677" s="217"/>
      <c r="C677" s="217"/>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2.75" customHeight="1" x14ac:dyDescent="0.2">
      <c r="A678" s="217"/>
      <c r="B678" s="217"/>
      <c r="C678" s="217"/>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2.75" customHeight="1" x14ac:dyDescent="0.2">
      <c r="A679" s="217"/>
      <c r="B679" s="217"/>
      <c r="C679" s="217"/>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2.75" customHeight="1" x14ac:dyDescent="0.2">
      <c r="A680" s="217"/>
      <c r="B680" s="217"/>
      <c r="C680" s="217"/>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2.75" customHeight="1" x14ac:dyDescent="0.2">
      <c r="A681" s="217"/>
      <c r="B681" s="217"/>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2.75" customHeight="1" x14ac:dyDescent="0.2">
      <c r="A682" s="217"/>
      <c r="B682" s="217"/>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2.75" customHeight="1" x14ac:dyDescent="0.2">
      <c r="A683" s="217"/>
      <c r="B683" s="217"/>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2.75" customHeight="1" x14ac:dyDescent="0.2">
      <c r="A684" s="217"/>
      <c r="B684" s="217"/>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2.75" customHeight="1" x14ac:dyDescent="0.2">
      <c r="A685" s="217"/>
      <c r="B685" s="217"/>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2.75" customHeight="1" x14ac:dyDescent="0.2">
      <c r="A686" s="217"/>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2.75" customHeight="1" x14ac:dyDescent="0.2">
      <c r="A687" s="217"/>
      <c r="B687" s="217"/>
      <c r="C687" s="217"/>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2.75" customHeight="1" x14ac:dyDescent="0.2">
      <c r="A688" s="217"/>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2.75" customHeight="1" x14ac:dyDescent="0.2">
      <c r="A689" s="217"/>
      <c r="B689" s="217"/>
      <c r="C689" s="217"/>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2.75" customHeight="1" x14ac:dyDescent="0.2">
      <c r="A690" s="217"/>
      <c r="B690" s="217"/>
      <c r="C690" s="217"/>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2.75" customHeight="1" x14ac:dyDescent="0.2">
      <c r="A691" s="217"/>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2.75" customHeight="1" x14ac:dyDescent="0.2">
      <c r="A692" s="217"/>
      <c r="B692" s="217"/>
      <c r="C692" s="217"/>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2.75" customHeight="1" x14ac:dyDescent="0.2">
      <c r="A693" s="217"/>
      <c r="B693" s="217"/>
      <c r="C693" s="217"/>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2.75" customHeight="1" x14ac:dyDescent="0.2">
      <c r="A694" s="217"/>
      <c r="B694" s="217"/>
      <c r="C694" s="217"/>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2.75" customHeight="1" x14ac:dyDescent="0.2">
      <c r="A695" s="217"/>
      <c r="B695" s="217"/>
      <c r="C695" s="217"/>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2.75" customHeight="1" x14ac:dyDescent="0.2">
      <c r="A696" s="217"/>
      <c r="B696" s="217"/>
      <c r="C696" s="217"/>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2.75" customHeight="1" x14ac:dyDescent="0.2">
      <c r="A697" s="217"/>
      <c r="B697" s="217"/>
      <c r="C697" s="217"/>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2.75" customHeight="1" x14ac:dyDescent="0.2">
      <c r="A698" s="217"/>
      <c r="B698" s="217"/>
      <c r="C698" s="217"/>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2.75" customHeight="1" x14ac:dyDescent="0.2">
      <c r="A699" s="217"/>
      <c r="B699" s="217"/>
      <c r="C699" s="217"/>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2.75" customHeight="1" x14ac:dyDescent="0.2">
      <c r="A700" s="217"/>
      <c r="B700" s="217"/>
      <c r="C700" s="217"/>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2.75" customHeight="1" x14ac:dyDescent="0.2">
      <c r="A701" s="217"/>
      <c r="B701" s="217"/>
      <c r="C701" s="217"/>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2.75" customHeight="1" x14ac:dyDescent="0.2">
      <c r="A702" s="217"/>
      <c r="B702" s="217"/>
      <c r="C702" s="217"/>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2.75" customHeight="1" x14ac:dyDescent="0.2">
      <c r="A703" s="217"/>
      <c r="B703" s="217"/>
      <c r="C703" s="217"/>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2.75" customHeight="1" x14ac:dyDescent="0.2">
      <c r="A704" s="217"/>
      <c r="B704" s="217"/>
      <c r="C704" s="217"/>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2.75" customHeight="1" x14ac:dyDescent="0.2">
      <c r="A705" s="217"/>
      <c r="B705" s="217"/>
      <c r="C705" s="217"/>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2.75" customHeight="1" x14ac:dyDescent="0.2">
      <c r="A706" s="217"/>
      <c r="B706" s="217"/>
      <c r="C706" s="217"/>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2.75" customHeight="1" x14ac:dyDescent="0.2">
      <c r="A707" s="217"/>
      <c r="B707" s="217"/>
      <c r="C707" s="217"/>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2.75" customHeight="1" x14ac:dyDescent="0.2">
      <c r="A708" s="217"/>
      <c r="B708" s="217"/>
      <c r="C708" s="217"/>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2.75" customHeight="1" x14ac:dyDescent="0.2">
      <c r="A709" s="217"/>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2.75" customHeight="1" x14ac:dyDescent="0.2">
      <c r="A710" s="217"/>
      <c r="B710" s="217"/>
      <c r="C710" s="217"/>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2.75" customHeight="1" x14ac:dyDescent="0.2">
      <c r="A711" s="217"/>
      <c r="B711" s="217"/>
      <c r="C711" s="217"/>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2.75" customHeight="1" x14ac:dyDescent="0.2">
      <c r="A712" s="217"/>
      <c r="B712" s="217"/>
      <c r="C712" s="217"/>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2.75" customHeight="1" x14ac:dyDescent="0.2">
      <c r="A713" s="217"/>
      <c r="B713" s="217"/>
      <c r="C713" s="217"/>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2.75" customHeight="1" x14ac:dyDescent="0.2">
      <c r="A714" s="217"/>
      <c r="B714" s="217"/>
      <c r="C714" s="217"/>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2.75" customHeight="1" x14ac:dyDescent="0.2">
      <c r="A715" s="217"/>
      <c r="B715" s="217"/>
      <c r="C715" s="217"/>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2.75" customHeight="1" x14ac:dyDescent="0.2">
      <c r="A716" s="217"/>
      <c r="B716" s="217"/>
      <c r="C716" s="217"/>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2.75" customHeight="1" x14ac:dyDescent="0.2">
      <c r="A717" s="217"/>
      <c r="B717" s="217"/>
      <c r="C717" s="217"/>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2.75" customHeight="1" x14ac:dyDescent="0.2">
      <c r="A718" s="217"/>
      <c r="B718" s="217"/>
      <c r="C718" s="217"/>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2.75" customHeight="1" x14ac:dyDescent="0.2">
      <c r="A719" s="217"/>
      <c r="B719" s="217"/>
      <c r="C719" s="217"/>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2.75" customHeight="1" x14ac:dyDescent="0.2">
      <c r="A720" s="217"/>
      <c r="B720" s="217"/>
      <c r="C720" s="217"/>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2.75" customHeight="1" x14ac:dyDescent="0.2">
      <c r="A721" s="217"/>
      <c r="B721" s="217"/>
      <c r="C721" s="217"/>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2.75" customHeight="1" x14ac:dyDescent="0.2">
      <c r="A722" s="217"/>
      <c r="B722" s="217"/>
      <c r="C722" s="217"/>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2.75" customHeight="1" x14ac:dyDescent="0.2">
      <c r="A723" s="217"/>
      <c r="B723" s="217"/>
      <c r="C723" s="217"/>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2.75" customHeight="1" x14ac:dyDescent="0.2">
      <c r="A724" s="217"/>
      <c r="B724" s="217"/>
      <c r="C724" s="217"/>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2.75" customHeight="1" x14ac:dyDescent="0.2">
      <c r="A725" s="217"/>
      <c r="B725" s="217"/>
      <c r="C725" s="217"/>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2.75" customHeight="1" x14ac:dyDescent="0.2">
      <c r="A726" s="217"/>
      <c r="B726" s="217"/>
      <c r="C726" s="217"/>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2.75" customHeight="1" x14ac:dyDescent="0.2">
      <c r="A727" s="217"/>
      <c r="B727" s="217"/>
      <c r="C727" s="217"/>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2.75" customHeight="1" x14ac:dyDescent="0.2">
      <c r="A728" s="217"/>
      <c r="B728" s="217"/>
      <c r="C728" s="217"/>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2.75" customHeight="1" x14ac:dyDescent="0.2">
      <c r="A729" s="217"/>
      <c r="B729" s="217"/>
      <c r="C729" s="217"/>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2.75" customHeight="1" x14ac:dyDescent="0.2">
      <c r="A730" s="217"/>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2.75" customHeight="1" x14ac:dyDescent="0.2">
      <c r="A731" s="217"/>
      <c r="B731" s="217"/>
      <c r="C731" s="217"/>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2.75" customHeight="1" x14ac:dyDescent="0.2">
      <c r="A732" s="217"/>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2.75" customHeight="1" x14ac:dyDescent="0.2">
      <c r="A733" s="217"/>
      <c r="B733" s="217"/>
      <c r="C733" s="217"/>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2.75" customHeight="1" x14ac:dyDescent="0.2">
      <c r="A734" s="217"/>
      <c r="B734" s="217"/>
      <c r="C734" s="217"/>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2.75" customHeight="1" x14ac:dyDescent="0.2">
      <c r="A735" s="217"/>
      <c r="B735" s="217"/>
      <c r="C735" s="217"/>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2.75" customHeight="1" x14ac:dyDescent="0.2">
      <c r="A736" s="217"/>
      <c r="B736" s="217"/>
      <c r="C736" s="217"/>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2.75" customHeight="1" x14ac:dyDescent="0.2">
      <c r="A737" s="217"/>
      <c r="B737" s="217"/>
      <c r="C737" s="217"/>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2.75" customHeight="1" x14ac:dyDescent="0.2">
      <c r="A738" s="217"/>
      <c r="B738" s="217"/>
      <c r="C738" s="217"/>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2.75" customHeight="1" x14ac:dyDescent="0.2">
      <c r="A739" s="217"/>
      <c r="B739" s="217"/>
      <c r="C739" s="217"/>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2.75" customHeight="1" x14ac:dyDescent="0.2">
      <c r="A740" s="217"/>
      <c r="B740" s="217"/>
      <c r="C740" s="217"/>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2.75" customHeight="1" x14ac:dyDescent="0.2">
      <c r="A741" s="217"/>
      <c r="B741" s="217"/>
      <c r="C741" s="217"/>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2.75" customHeight="1" x14ac:dyDescent="0.2">
      <c r="A742" s="217"/>
      <c r="B742" s="217"/>
      <c r="C742" s="217"/>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2.75" customHeight="1" x14ac:dyDescent="0.2">
      <c r="A743" s="217"/>
      <c r="B743" s="217"/>
      <c r="C743" s="217"/>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2.75" customHeight="1" x14ac:dyDescent="0.2">
      <c r="A744" s="217"/>
      <c r="B744" s="217"/>
      <c r="C744" s="217"/>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2.75" customHeight="1" x14ac:dyDescent="0.2">
      <c r="A745" s="217"/>
      <c r="B745" s="217"/>
      <c r="C745" s="217"/>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2.75" customHeight="1" x14ac:dyDescent="0.2">
      <c r="A746" s="217"/>
      <c r="B746" s="217"/>
      <c r="C746" s="217"/>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2.75" customHeight="1" x14ac:dyDescent="0.2">
      <c r="A747" s="217"/>
      <c r="B747" s="217"/>
      <c r="C747" s="217"/>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2.75" customHeight="1" x14ac:dyDescent="0.2">
      <c r="A748" s="217"/>
      <c r="B748" s="217"/>
      <c r="C748" s="217"/>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2.75" customHeight="1" x14ac:dyDescent="0.2">
      <c r="A749" s="217"/>
      <c r="B749" s="217"/>
      <c r="C749" s="217"/>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2.75" customHeight="1" x14ac:dyDescent="0.2">
      <c r="A750" s="217"/>
      <c r="B750" s="217"/>
      <c r="C750" s="217"/>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2.75" customHeight="1" x14ac:dyDescent="0.2">
      <c r="A751" s="217"/>
      <c r="B751" s="217"/>
      <c r="C751" s="217"/>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2.75" customHeight="1" x14ac:dyDescent="0.2">
      <c r="A752" s="217"/>
      <c r="B752" s="217"/>
      <c r="C752" s="217"/>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2.75" customHeight="1" x14ac:dyDescent="0.2">
      <c r="A753" s="217"/>
      <c r="B753" s="217"/>
      <c r="C753" s="217"/>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2.75" customHeight="1" x14ac:dyDescent="0.2">
      <c r="A754" s="217"/>
      <c r="B754" s="217"/>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2.75" customHeight="1" x14ac:dyDescent="0.2">
      <c r="A755" s="217"/>
      <c r="B755" s="217"/>
      <c r="C755" s="217"/>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2.75" customHeight="1" x14ac:dyDescent="0.2">
      <c r="A756" s="217"/>
      <c r="B756" s="217"/>
      <c r="C756" s="217"/>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2.75" customHeight="1" x14ac:dyDescent="0.2">
      <c r="A757" s="217"/>
      <c r="B757" s="217"/>
      <c r="C757" s="217"/>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2.75" customHeight="1" x14ac:dyDescent="0.2">
      <c r="A758" s="217"/>
      <c r="B758" s="217"/>
      <c r="C758" s="217"/>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2.75" customHeight="1" x14ac:dyDescent="0.2">
      <c r="A759" s="217"/>
      <c r="B759" s="217"/>
      <c r="C759" s="217"/>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2.75" customHeight="1" x14ac:dyDescent="0.2">
      <c r="A760" s="217"/>
      <c r="B760" s="217"/>
      <c r="C760" s="217"/>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2.75" customHeight="1" x14ac:dyDescent="0.2">
      <c r="A761" s="217"/>
      <c r="B761" s="217"/>
      <c r="C761" s="217"/>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2.75" customHeight="1" x14ac:dyDescent="0.2">
      <c r="A762" s="217"/>
      <c r="B762" s="217"/>
      <c r="C762" s="217"/>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2.75" customHeight="1" x14ac:dyDescent="0.2">
      <c r="A763" s="217"/>
      <c r="B763" s="217"/>
      <c r="C763" s="217"/>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2.75" customHeight="1" x14ac:dyDescent="0.2">
      <c r="A764" s="217"/>
      <c r="B764" s="217"/>
      <c r="C764" s="217"/>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2.75" customHeight="1" x14ac:dyDescent="0.2">
      <c r="A765" s="217"/>
      <c r="B765" s="217"/>
      <c r="C765" s="217"/>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2.75" customHeight="1" x14ac:dyDescent="0.2">
      <c r="A766" s="217"/>
      <c r="B766" s="217"/>
      <c r="C766" s="217"/>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2.75" customHeight="1" x14ac:dyDescent="0.2">
      <c r="A767" s="217"/>
      <c r="B767" s="217"/>
      <c r="C767" s="217"/>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2.75" customHeight="1" x14ac:dyDescent="0.2">
      <c r="A768" s="217"/>
      <c r="B768" s="217"/>
      <c r="C768" s="217"/>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2.75" customHeight="1" x14ac:dyDescent="0.2">
      <c r="A769" s="217"/>
      <c r="B769" s="217"/>
      <c r="C769" s="217"/>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2.75" customHeight="1" x14ac:dyDescent="0.2">
      <c r="A770" s="217"/>
      <c r="B770" s="217"/>
      <c r="C770" s="217"/>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2.75" customHeight="1" x14ac:dyDescent="0.2">
      <c r="A771" s="217"/>
      <c r="B771" s="217"/>
      <c r="C771" s="217"/>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2.75" customHeight="1" x14ac:dyDescent="0.2">
      <c r="A772" s="217"/>
      <c r="B772" s="217"/>
      <c r="C772" s="217"/>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2.75" customHeight="1" x14ac:dyDescent="0.2">
      <c r="A773" s="217"/>
      <c r="B773" s="217"/>
      <c r="C773" s="217"/>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2.75" customHeight="1" x14ac:dyDescent="0.2">
      <c r="A774" s="217"/>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2.75" customHeight="1" x14ac:dyDescent="0.2">
      <c r="A775" s="217"/>
      <c r="B775" s="217"/>
      <c r="C775" s="217"/>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2.75" customHeight="1" x14ac:dyDescent="0.2">
      <c r="A776" s="217"/>
      <c r="B776" s="217"/>
      <c r="C776" s="217"/>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2.75" customHeight="1" x14ac:dyDescent="0.2">
      <c r="A777" s="217"/>
      <c r="B777" s="217"/>
      <c r="C777" s="217"/>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2.75" customHeight="1" x14ac:dyDescent="0.2">
      <c r="A778" s="217"/>
      <c r="B778" s="217"/>
      <c r="C778" s="217"/>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2.75" customHeight="1" x14ac:dyDescent="0.2">
      <c r="A779" s="217"/>
      <c r="B779" s="217"/>
      <c r="C779" s="217"/>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2.75" customHeight="1" x14ac:dyDescent="0.2">
      <c r="A780" s="217"/>
      <c r="B780" s="217"/>
      <c r="C780" s="217"/>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2.75" customHeight="1" x14ac:dyDescent="0.2">
      <c r="A781" s="217"/>
      <c r="B781" s="217"/>
      <c r="C781" s="217"/>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2.75" customHeight="1" x14ac:dyDescent="0.2">
      <c r="A782" s="217"/>
      <c r="B782" s="217"/>
      <c r="C782" s="217"/>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2.75" customHeight="1" x14ac:dyDescent="0.2">
      <c r="A783" s="217"/>
      <c r="B783" s="217"/>
      <c r="C783" s="217"/>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2.75" customHeight="1" x14ac:dyDescent="0.2">
      <c r="A784" s="217"/>
      <c r="B784" s="217"/>
      <c r="C784" s="217"/>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2.75" customHeight="1" x14ac:dyDescent="0.2">
      <c r="A785" s="217"/>
      <c r="B785" s="217"/>
      <c r="C785" s="217"/>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2.75" customHeight="1" x14ac:dyDescent="0.2">
      <c r="A786" s="217"/>
      <c r="B786" s="217"/>
      <c r="C786" s="217"/>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2.75" customHeight="1" x14ac:dyDescent="0.2">
      <c r="A787" s="217"/>
      <c r="B787" s="217"/>
      <c r="C787" s="217"/>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2.75" customHeight="1" x14ac:dyDescent="0.2">
      <c r="A788" s="217"/>
      <c r="B788" s="217"/>
      <c r="C788" s="217"/>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2.75" customHeight="1" x14ac:dyDescent="0.2">
      <c r="A789" s="217"/>
      <c r="B789" s="217"/>
      <c r="C789" s="217"/>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2.75" customHeight="1" x14ac:dyDescent="0.2">
      <c r="A790" s="217"/>
      <c r="B790" s="217"/>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2.75" customHeight="1" x14ac:dyDescent="0.2">
      <c r="A791" s="217"/>
      <c r="B791" s="217"/>
      <c r="C791" s="217"/>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2.75" customHeight="1" x14ac:dyDescent="0.2">
      <c r="A792" s="217"/>
      <c r="B792" s="217"/>
      <c r="C792" s="217"/>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2.75" customHeight="1" x14ac:dyDescent="0.2">
      <c r="A793" s="217"/>
      <c r="B793" s="217"/>
      <c r="C793" s="217"/>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2.75" customHeight="1" x14ac:dyDescent="0.2">
      <c r="A794" s="217"/>
      <c r="B794" s="217"/>
      <c r="C794" s="217"/>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2.75" customHeight="1" x14ac:dyDescent="0.2">
      <c r="A795" s="217"/>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2.75" customHeight="1" x14ac:dyDescent="0.2">
      <c r="A796" s="217"/>
      <c r="B796" s="217"/>
      <c r="C796" s="217"/>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2.75" customHeight="1" x14ac:dyDescent="0.2">
      <c r="A797" s="217"/>
      <c r="B797" s="217"/>
      <c r="C797" s="217"/>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2.75" customHeight="1" x14ac:dyDescent="0.2">
      <c r="A798" s="217"/>
      <c r="B798" s="217"/>
      <c r="C798" s="217"/>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2.75" customHeight="1" x14ac:dyDescent="0.2">
      <c r="A799" s="217"/>
      <c r="B799" s="217"/>
      <c r="C799" s="217"/>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2.75" customHeight="1" x14ac:dyDescent="0.2">
      <c r="A800" s="217"/>
      <c r="B800" s="217"/>
      <c r="C800" s="217"/>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2.75" customHeight="1" x14ac:dyDescent="0.2">
      <c r="A801" s="217"/>
      <c r="B801" s="217"/>
      <c r="C801" s="217"/>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2.75" customHeight="1" x14ac:dyDescent="0.2">
      <c r="A802" s="217"/>
      <c r="B802" s="217"/>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2.75" customHeight="1" x14ac:dyDescent="0.2">
      <c r="A803" s="217"/>
      <c r="B803" s="217"/>
      <c r="C803" s="217"/>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2.75" customHeight="1" x14ac:dyDescent="0.2">
      <c r="A804" s="217"/>
      <c r="B804" s="217"/>
      <c r="C804" s="217"/>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2.75" customHeight="1" x14ac:dyDescent="0.2">
      <c r="A805" s="217"/>
      <c r="B805" s="217"/>
      <c r="C805" s="217"/>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2.75" customHeight="1" x14ac:dyDescent="0.2">
      <c r="A806" s="217"/>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2.75" customHeight="1" x14ac:dyDescent="0.2">
      <c r="A807" s="217"/>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2.75" customHeight="1" x14ac:dyDescent="0.2">
      <c r="A808" s="217"/>
      <c r="B808" s="217"/>
      <c r="C808" s="217"/>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2.75" customHeight="1" x14ac:dyDescent="0.2">
      <c r="A809" s="217"/>
      <c r="B809" s="217"/>
      <c r="C809" s="217"/>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2.75" customHeight="1" x14ac:dyDescent="0.2">
      <c r="A810" s="217"/>
      <c r="B810" s="217"/>
      <c r="C810" s="217"/>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2.75" customHeight="1" x14ac:dyDescent="0.2">
      <c r="A811" s="217"/>
      <c r="B811" s="217"/>
      <c r="C811" s="217"/>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2.75" customHeight="1" x14ac:dyDescent="0.2">
      <c r="A812" s="217"/>
      <c r="B812" s="217"/>
      <c r="C812" s="217"/>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2.75" customHeight="1" x14ac:dyDescent="0.2">
      <c r="A813" s="217"/>
      <c r="B813" s="217"/>
      <c r="C813" s="217"/>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2.75" customHeight="1" x14ac:dyDescent="0.2">
      <c r="A814" s="217"/>
      <c r="B814" s="217"/>
      <c r="C814" s="217"/>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2.75" customHeight="1" x14ac:dyDescent="0.2">
      <c r="A815" s="217"/>
      <c r="B815" s="217"/>
      <c r="C815" s="217"/>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2.75" customHeight="1" x14ac:dyDescent="0.2">
      <c r="A816" s="217"/>
      <c r="B816" s="217"/>
      <c r="C816" s="217"/>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2.75" customHeight="1" x14ac:dyDescent="0.2">
      <c r="A817" s="217"/>
      <c r="B817" s="217"/>
      <c r="C817" s="217"/>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2.75" customHeight="1" x14ac:dyDescent="0.2">
      <c r="A818" s="217"/>
      <c r="B818" s="217"/>
      <c r="C818" s="217"/>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2.75" customHeight="1" x14ac:dyDescent="0.2">
      <c r="A819" s="217"/>
      <c r="B819" s="217"/>
      <c r="C819" s="217"/>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2.75" customHeight="1" x14ac:dyDescent="0.2">
      <c r="A820" s="217"/>
      <c r="B820" s="217"/>
      <c r="C820" s="217"/>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2.75" customHeight="1" x14ac:dyDescent="0.2">
      <c r="A821" s="217"/>
      <c r="B821" s="217"/>
      <c r="C821" s="217"/>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2.75" customHeight="1" x14ac:dyDescent="0.2">
      <c r="A822" s="217"/>
      <c r="B822" s="217"/>
      <c r="C822" s="217"/>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2.75" customHeight="1" x14ac:dyDescent="0.2">
      <c r="A823" s="217"/>
      <c r="B823" s="217"/>
      <c r="C823" s="217"/>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2.75" customHeight="1" x14ac:dyDescent="0.2">
      <c r="A824" s="217"/>
      <c r="B824" s="217"/>
      <c r="C824" s="217"/>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2.75" customHeight="1" x14ac:dyDescent="0.2">
      <c r="A825" s="217"/>
      <c r="B825" s="217"/>
      <c r="C825" s="217"/>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2.75" customHeight="1" x14ac:dyDescent="0.2">
      <c r="A826" s="217"/>
      <c r="B826" s="217"/>
      <c r="C826" s="217"/>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2.75" customHeight="1" x14ac:dyDescent="0.2">
      <c r="A827" s="217"/>
      <c r="B827" s="217"/>
      <c r="C827" s="217"/>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2.75" customHeight="1" x14ac:dyDescent="0.2">
      <c r="A828" s="217"/>
      <c r="B828" s="217"/>
      <c r="C828" s="217"/>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2.75" customHeight="1" x14ac:dyDescent="0.2">
      <c r="A829" s="217"/>
      <c r="B829" s="217"/>
      <c r="C829" s="217"/>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2.75" customHeight="1" x14ac:dyDescent="0.2">
      <c r="A830" s="217"/>
      <c r="B830" s="217"/>
      <c r="C830" s="217"/>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2.75" customHeight="1" x14ac:dyDescent="0.2">
      <c r="A831" s="217"/>
      <c r="B831" s="217"/>
      <c r="C831" s="217"/>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2.75" customHeight="1" x14ac:dyDescent="0.2">
      <c r="A832" s="217"/>
      <c r="B832" s="217"/>
      <c r="C832" s="217"/>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2.75" customHeight="1" x14ac:dyDescent="0.2">
      <c r="A833" s="217"/>
      <c r="B833" s="217"/>
      <c r="C833" s="217"/>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2.75" customHeight="1" x14ac:dyDescent="0.2">
      <c r="A834" s="217"/>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2.75" customHeight="1" x14ac:dyDescent="0.2">
      <c r="A835" s="217"/>
      <c r="B835" s="217"/>
      <c r="C835" s="217"/>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2.75" customHeight="1" x14ac:dyDescent="0.2">
      <c r="A836" s="217"/>
      <c r="B836" s="217"/>
      <c r="C836" s="217"/>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2.75" customHeight="1" x14ac:dyDescent="0.2">
      <c r="A837" s="217"/>
      <c r="B837" s="217"/>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2.75" customHeight="1" x14ac:dyDescent="0.2">
      <c r="A838" s="217"/>
      <c r="B838" s="217"/>
      <c r="C838" s="217"/>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2.75" customHeight="1" x14ac:dyDescent="0.2">
      <c r="A839" s="217"/>
      <c r="B839" s="217"/>
      <c r="C839" s="217"/>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2.75" customHeight="1" x14ac:dyDescent="0.2">
      <c r="A840" s="217"/>
      <c r="B840" s="217"/>
      <c r="C840" s="217"/>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2.75" customHeight="1" x14ac:dyDescent="0.2">
      <c r="A841" s="217"/>
      <c r="B841" s="217"/>
      <c r="C841" s="217"/>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2.75" customHeight="1" x14ac:dyDescent="0.2">
      <c r="A842" s="217"/>
      <c r="B842" s="217"/>
      <c r="C842" s="217"/>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2.75" customHeight="1" x14ac:dyDescent="0.2">
      <c r="A843" s="217"/>
      <c r="B843" s="217"/>
      <c r="C843" s="217"/>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2.75" customHeight="1" x14ac:dyDescent="0.2">
      <c r="A844" s="217"/>
      <c r="B844" s="217"/>
      <c r="C844" s="217"/>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2.75" customHeight="1" x14ac:dyDescent="0.2">
      <c r="A845" s="217"/>
      <c r="B845" s="217"/>
      <c r="C845" s="217"/>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2.75" customHeight="1" x14ac:dyDescent="0.2">
      <c r="A846" s="217"/>
      <c r="B846" s="217"/>
      <c r="C846" s="217"/>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2.75" customHeight="1" x14ac:dyDescent="0.2">
      <c r="A847" s="217"/>
      <c r="B847" s="217"/>
      <c r="C847" s="217"/>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2.75" customHeight="1" x14ac:dyDescent="0.2">
      <c r="A848" s="217"/>
      <c r="B848" s="217"/>
      <c r="C848" s="217"/>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2.75" customHeight="1" x14ac:dyDescent="0.2">
      <c r="A849" s="217"/>
      <c r="B849" s="217"/>
      <c r="C849" s="217"/>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2.75" customHeight="1" x14ac:dyDescent="0.2">
      <c r="A850" s="217"/>
      <c r="B850" s="217"/>
      <c r="C850" s="217"/>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2.75" customHeight="1" x14ac:dyDescent="0.2">
      <c r="A851" s="217"/>
      <c r="B851" s="217"/>
      <c r="C851" s="217"/>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2.75" customHeight="1" x14ac:dyDescent="0.2">
      <c r="A852" s="217"/>
      <c r="B852" s="217"/>
      <c r="C852" s="217"/>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2.75" customHeight="1" x14ac:dyDescent="0.2">
      <c r="A853" s="217"/>
      <c r="B853" s="217"/>
      <c r="C853" s="217"/>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2.75" customHeight="1" x14ac:dyDescent="0.2">
      <c r="A854" s="217"/>
      <c r="B854" s="217"/>
      <c r="C854" s="217"/>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2.75" customHeight="1" x14ac:dyDescent="0.2">
      <c r="A855" s="217"/>
      <c r="B855" s="217"/>
      <c r="C855" s="217"/>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2.75" customHeight="1" x14ac:dyDescent="0.2">
      <c r="A856" s="217"/>
      <c r="B856" s="217"/>
      <c r="C856" s="217"/>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2.75" customHeight="1" x14ac:dyDescent="0.2">
      <c r="A857" s="217"/>
      <c r="B857" s="217"/>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2.75" customHeight="1" x14ac:dyDescent="0.2">
      <c r="A858" s="217"/>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2.75" customHeight="1" x14ac:dyDescent="0.2">
      <c r="A859" s="217"/>
      <c r="B859" s="217"/>
      <c r="C859" s="217"/>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2.75" customHeight="1" x14ac:dyDescent="0.2">
      <c r="A860" s="217"/>
      <c r="B860" s="217"/>
      <c r="C860" s="217"/>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2.75" customHeight="1" x14ac:dyDescent="0.2">
      <c r="A861" s="217"/>
      <c r="B861" s="217"/>
      <c r="C861" s="217"/>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2.75" customHeight="1" x14ac:dyDescent="0.2">
      <c r="A862" s="217"/>
      <c r="B862" s="217"/>
      <c r="C862" s="217"/>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2.75" customHeight="1" x14ac:dyDescent="0.2">
      <c r="A863" s="217"/>
      <c r="B863" s="217"/>
      <c r="C863" s="217"/>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2.75" customHeight="1" x14ac:dyDescent="0.2">
      <c r="A864" s="217"/>
      <c r="B864" s="217"/>
      <c r="C864" s="217"/>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2.75" customHeight="1" x14ac:dyDescent="0.2">
      <c r="A865" s="217"/>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2.75" customHeight="1" x14ac:dyDescent="0.2">
      <c r="A866" s="217"/>
      <c r="B866" s="217"/>
      <c r="C866" s="217"/>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2.75" customHeight="1" x14ac:dyDescent="0.2">
      <c r="A867" s="217"/>
      <c r="B867" s="217"/>
      <c r="C867" s="217"/>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2.75" customHeight="1" x14ac:dyDescent="0.2">
      <c r="A868" s="217"/>
      <c r="B868" s="217"/>
      <c r="C868" s="217"/>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2.75" customHeight="1" x14ac:dyDescent="0.2">
      <c r="A869" s="217"/>
      <c r="B869" s="217"/>
      <c r="C869" s="217"/>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2.75" customHeight="1" x14ac:dyDescent="0.2">
      <c r="A870" s="217"/>
      <c r="B870" s="217"/>
      <c r="C870" s="217"/>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2.75" customHeight="1" x14ac:dyDescent="0.2">
      <c r="A871" s="217"/>
      <c r="B871" s="217"/>
      <c r="C871" s="217"/>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2.75" customHeight="1" x14ac:dyDescent="0.2">
      <c r="A872" s="217"/>
      <c r="B872" s="217"/>
      <c r="C872" s="217"/>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2.75" customHeight="1" x14ac:dyDescent="0.2">
      <c r="A873" s="217"/>
      <c r="B873" s="217"/>
      <c r="C873" s="217"/>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2.75" customHeight="1" x14ac:dyDescent="0.2">
      <c r="A874" s="217"/>
      <c r="B874" s="217"/>
      <c r="C874" s="217"/>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2.75" customHeight="1" x14ac:dyDescent="0.2">
      <c r="A875" s="217"/>
      <c r="B875" s="217"/>
      <c r="C875" s="217"/>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2.75" customHeight="1" x14ac:dyDescent="0.2">
      <c r="A876" s="217"/>
      <c r="B876" s="217"/>
      <c r="C876" s="217"/>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2.75" customHeight="1" x14ac:dyDescent="0.2">
      <c r="A877" s="217"/>
      <c r="B877" s="217"/>
      <c r="C877" s="217"/>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2.75" customHeight="1" x14ac:dyDescent="0.2">
      <c r="A878" s="217"/>
      <c r="B878" s="217"/>
      <c r="C878" s="217"/>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2.75" customHeight="1" x14ac:dyDescent="0.2">
      <c r="A879" s="217"/>
      <c r="B879" s="217"/>
      <c r="C879" s="217"/>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2.75" customHeight="1" x14ac:dyDescent="0.2">
      <c r="A880" s="217"/>
      <c r="B880" s="217"/>
      <c r="C880" s="217"/>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2.75" customHeight="1" x14ac:dyDescent="0.2">
      <c r="A881" s="217"/>
      <c r="B881" s="217"/>
      <c r="C881" s="217"/>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2.75" customHeight="1" x14ac:dyDescent="0.2">
      <c r="A882" s="217"/>
      <c r="B882" s="217"/>
      <c r="C882" s="217"/>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2.75" customHeight="1" x14ac:dyDescent="0.2">
      <c r="A883" s="217"/>
      <c r="B883" s="217"/>
      <c r="C883" s="217"/>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2.75" customHeight="1" x14ac:dyDescent="0.2">
      <c r="A884" s="217"/>
      <c r="B884" s="217"/>
      <c r="C884" s="217"/>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2.75" customHeight="1" x14ac:dyDescent="0.2">
      <c r="A885" s="217"/>
      <c r="B885" s="217"/>
      <c r="C885" s="217"/>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2.75" customHeight="1" x14ac:dyDescent="0.2">
      <c r="A886" s="217"/>
      <c r="B886" s="217"/>
      <c r="C886" s="217"/>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2.75" customHeight="1" x14ac:dyDescent="0.2">
      <c r="A887" s="217"/>
      <c r="B887" s="217"/>
      <c r="C887" s="217"/>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2.75" customHeight="1" x14ac:dyDescent="0.2">
      <c r="A888" s="217"/>
      <c r="B888" s="217"/>
      <c r="C888" s="217"/>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2.75" customHeight="1" x14ac:dyDescent="0.2">
      <c r="A889" s="217"/>
      <c r="B889" s="217"/>
      <c r="C889" s="217"/>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2.75" customHeight="1" x14ac:dyDescent="0.2">
      <c r="A890" s="217"/>
      <c r="B890" s="217"/>
      <c r="C890" s="217"/>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2.75" customHeight="1" x14ac:dyDescent="0.2">
      <c r="A891" s="217"/>
      <c r="B891" s="217"/>
      <c r="C891" s="217"/>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2.75" customHeight="1" x14ac:dyDescent="0.2">
      <c r="A892" s="217"/>
      <c r="B892" s="217"/>
      <c r="C892" s="217"/>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2.75" customHeight="1" x14ac:dyDescent="0.2">
      <c r="A893" s="217"/>
      <c r="B893" s="217"/>
      <c r="C893" s="217"/>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2.75" customHeight="1" x14ac:dyDescent="0.2">
      <c r="A894" s="217"/>
      <c r="B894" s="217"/>
      <c r="C894" s="217"/>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2.75" customHeight="1" x14ac:dyDescent="0.2">
      <c r="A895" s="217"/>
      <c r="B895" s="217"/>
      <c r="C895" s="217"/>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2.75" customHeight="1" x14ac:dyDescent="0.2">
      <c r="A896" s="217"/>
      <c r="B896" s="217"/>
      <c r="C896" s="217"/>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2.75" customHeight="1" x14ac:dyDescent="0.2">
      <c r="A897" s="217"/>
      <c r="B897" s="217"/>
      <c r="C897" s="217"/>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2.75" customHeight="1" x14ac:dyDescent="0.2">
      <c r="A898" s="217"/>
      <c r="B898" s="217"/>
      <c r="C898" s="217"/>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2.75" customHeight="1" x14ac:dyDescent="0.2">
      <c r="A899" s="217"/>
      <c r="B899" s="217"/>
      <c r="C899" s="217"/>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2.75" customHeight="1" x14ac:dyDescent="0.2">
      <c r="A900" s="217"/>
      <c r="B900" s="217"/>
      <c r="C900" s="217"/>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2.75" customHeight="1" x14ac:dyDescent="0.2">
      <c r="A901" s="217"/>
      <c r="B901" s="217"/>
      <c r="C901" s="217"/>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2.75" customHeight="1" x14ac:dyDescent="0.2">
      <c r="A902" s="217"/>
      <c r="B902" s="217"/>
      <c r="C902" s="217"/>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2.75" customHeight="1" x14ac:dyDescent="0.2">
      <c r="A903" s="217"/>
      <c r="B903" s="217"/>
      <c r="C903" s="217"/>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2.75" customHeight="1" x14ac:dyDescent="0.2">
      <c r="A904" s="217"/>
      <c r="B904" s="217"/>
      <c r="C904" s="217"/>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2.75" customHeight="1" x14ac:dyDescent="0.2">
      <c r="A905" s="217"/>
      <c r="B905" s="217"/>
      <c r="C905" s="217"/>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2.75" customHeight="1" x14ac:dyDescent="0.2">
      <c r="A906" s="217"/>
      <c r="B906" s="217"/>
      <c r="C906" s="217"/>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2.75" customHeight="1" x14ac:dyDescent="0.2">
      <c r="A907" s="217"/>
      <c r="B907" s="217"/>
      <c r="C907" s="217"/>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2.75" customHeight="1" x14ac:dyDescent="0.2">
      <c r="A908" s="217"/>
      <c r="B908" s="217"/>
      <c r="C908" s="217"/>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2.75" customHeight="1" x14ac:dyDescent="0.2">
      <c r="A909" s="217"/>
      <c r="B909" s="217"/>
      <c r="C909" s="217"/>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2.75" customHeight="1" x14ac:dyDescent="0.2">
      <c r="A910" s="217"/>
      <c r="B910" s="217"/>
      <c r="C910" s="217"/>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2.75" customHeight="1" x14ac:dyDescent="0.2">
      <c r="A911" s="217"/>
      <c r="B911" s="217"/>
      <c r="C911" s="217"/>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2.75" customHeight="1" x14ac:dyDescent="0.2">
      <c r="A912" s="217"/>
      <c r="B912" s="217"/>
      <c r="C912" s="217"/>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2.75" customHeight="1" x14ac:dyDescent="0.2">
      <c r="A913" s="217"/>
      <c r="B913" s="217"/>
      <c r="C913" s="217"/>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2.75" customHeight="1" x14ac:dyDescent="0.2">
      <c r="A914" s="217"/>
      <c r="B914" s="217"/>
      <c r="C914" s="217"/>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2.75" customHeight="1" x14ac:dyDescent="0.2">
      <c r="A915" s="217"/>
      <c r="B915" s="217"/>
      <c r="C915" s="217"/>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2.75" customHeight="1" x14ac:dyDescent="0.2">
      <c r="A916" s="217"/>
      <c r="B916" s="217"/>
      <c r="C916" s="217"/>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2.75" customHeight="1" x14ac:dyDescent="0.2">
      <c r="A917" s="217"/>
      <c r="B917" s="217"/>
      <c r="C917" s="217"/>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2.75" customHeight="1" x14ac:dyDescent="0.2">
      <c r="A918" s="217"/>
      <c r="B918" s="217"/>
      <c r="C918" s="217"/>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2.75" customHeight="1" x14ac:dyDescent="0.2">
      <c r="A919" s="217"/>
      <c r="B919" s="217"/>
      <c r="C919" s="217"/>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2.75" customHeight="1" x14ac:dyDescent="0.2">
      <c r="A920" s="217"/>
      <c r="B920" s="217"/>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2.75" customHeight="1" x14ac:dyDescent="0.2">
      <c r="A921" s="217"/>
      <c r="B921" s="217"/>
      <c r="C921" s="217"/>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2.75" customHeight="1" x14ac:dyDescent="0.2">
      <c r="A922" s="217"/>
      <c r="B922" s="217"/>
      <c r="C922" s="217"/>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2.75" customHeight="1" x14ac:dyDescent="0.2">
      <c r="A923" s="217"/>
      <c r="B923" s="217"/>
      <c r="C923" s="217"/>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2.75" customHeight="1" x14ac:dyDescent="0.2">
      <c r="A924" s="217"/>
      <c r="B924" s="217"/>
      <c r="C924" s="217"/>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2.75" customHeight="1" x14ac:dyDescent="0.2">
      <c r="A925" s="217"/>
      <c r="B925" s="217"/>
      <c r="C925" s="217"/>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2.75" customHeight="1" x14ac:dyDescent="0.2">
      <c r="A926" s="217"/>
      <c r="B926" s="217"/>
      <c r="C926" s="217"/>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2.75" customHeight="1" x14ac:dyDescent="0.2">
      <c r="A927" s="217"/>
      <c r="B927" s="217"/>
      <c r="C927" s="217"/>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2.75" customHeight="1" x14ac:dyDescent="0.2">
      <c r="A928" s="217"/>
      <c r="B928" s="217"/>
      <c r="C928" s="217"/>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2.75" customHeight="1" x14ac:dyDescent="0.2">
      <c r="A929" s="217"/>
      <c r="B929" s="217"/>
      <c r="C929" s="217"/>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2.75" customHeight="1" x14ac:dyDescent="0.2">
      <c r="A930" s="217"/>
      <c r="B930" s="217"/>
      <c r="C930" s="217"/>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2.75" customHeight="1" x14ac:dyDescent="0.2">
      <c r="A931" s="217"/>
      <c r="B931" s="217"/>
      <c r="C931" s="217"/>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2.75" customHeight="1" x14ac:dyDescent="0.2">
      <c r="A932" s="217"/>
      <c r="B932" s="217"/>
      <c r="C932" s="217"/>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2.75" customHeight="1" x14ac:dyDescent="0.2">
      <c r="A933" s="217"/>
      <c r="B933" s="217"/>
      <c r="C933" s="217"/>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2.75" customHeight="1" x14ac:dyDescent="0.2">
      <c r="A934" s="217"/>
      <c r="B934" s="217"/>
      <c r="C934" s="217"/>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2.75" customHeight="1" x14ac:dyDescent="0.2">
      <c r="A935" s="217"/>
      <c r="B935" s="217"/>
      <c r="C935" s="217"/>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2.75" customHeight="1" x14ac:dyDescent="0.2">
      <c r="A936" s="217"/>
      <c r="B936" s="217"/>
      <c r="C936" s="217"/>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2.75" customHeight="1" x14ac:dyDescent="0.2">
      <c r="A937" s="217"/>
      <c r="B937" s="217"/>
      <c r="C937" s="217"/>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2.75" customHeight="1" x14ac:dyDescent="0.2">
      <c r="A938" s="217"/>
      <c r="B938" s="217"/>
      <c r="C938" s="217"/>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2.75" customHeight="1" x14ac:dyDescent="0.2">
      <c r="A939" s="217"/>
      <c r="B939" s="217"/>
      <c r="C939" s="217"/>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2.75" customHeight="1" x14ac:dyDescent="0.2">
      <c r="A940" s="217"/>
      <c r="B940" s="217"/>
      <c r="C940" s="217"/>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2.75" customHeight="1" x14ac:dyDescent="0.2">
      <c r="A941" s="217"/>
      <c r="B941" s="217"/>
      <c r="C941" s="217"/>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2.75" customHeight="1" x14ac:dyDescent="0.2">
      <c r="A942" s="217"/>
      <c r="B942" s="217"/>
      <c r="C942" s="217"/>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2.75" customHeight="1" x14ac:dyDescent="0.2">
      <c r="A943" s="217"/>
      <c r="B943" s="217"/>
      <c r="C943" s="217"/>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2.75" customHeight="1" x14ac:dyDescent="0.2">
      <c r="A944" s="217"/>
      <c r="B944" s="217"/>
      <c r="C944" s="217"/>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2.75" customHeight="1" x14ac:dyDescent="0.2">
      <c r="A945" s="217"/>
      <c r="B945" s="217"/>
      <c r="C945" s="217"/>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2.75" customHeight="1" x14ac:dyDescent="0.2">
      <c r="A946" s="217"/>
      <c r="B946" s="217"/>
      <c r="C946" s="217"/>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2.75" customHeight="1" x14ac:dyDescent="0.2">
      <c r="A947" s="217"/>
      <c r="B947" s="217"/>
      <c r="C947" s="217"/>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2.75" customHeight="1" x14ac:dyDescent="0.2">
      <c r="A948" s="217"/>
      <c r="B948" s="217"/>
      <c r="C948" s="217"/>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2.75" customHeight="1" x14ac:dyDescent="0.2">
      <c r="A949" s="217"/>
      <c r="B949" s="217"/>
      <c r="C949" s="217"/>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2.75" customHeight="1" x14ac:dyDescent="0.2">
      <c r="A950" s="217"/>
      <c r="B950" s="217"/>
      <c r="C950" s="217"/>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2.75" customHeight="1" x14ac:dyDescent="0.2">
      <c r="A951" s="217"/>
      <c r="B951" s="217"/>
      <c r="C951" s="217"/>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2.75" customHeight="1" x14ac:dyDescent="0.2">
      <c r="A952" s="217"/>
      <c r="B952" s="217"/>
      <c r="C952" s="217"/>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2.75" customHeight="1" x14ac:dyDescent="0.2">
      <c r="A953" s="217"/>
      <c r="B953" s="217"/>
      <c r="C953" s="217"/>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2.75" customHeight="1" x14ac:dyDescent="0.2">
      <c r="A954" s="217"/>
      <c r="B954" s="217"/>
      <c r="C954" s="217"/>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2.75" customHeight="1" x14ac:dyDescent="0.2">
      <c r="A955" s="217"/>
      <c r="B955" s="217"/>
      <c r="C955" s="217"/>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2.75" customHeight="1" x14ac:dyDescent="0.2">
      <c r="A956" s="217"/>
      <c r="B956" s="217"/>
      <c r="C956" s="217"/>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2.75" customHeight="1" x14ac:dyDescent="0.2">
      <c r="A957" s="217"/>
      <c r="B957" s="217"/>
      <c r="C957" s="217"/>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2.75" customHeight="1" x14ac:dyDescent="0.2">
      <c r="A958" s="217"/>
      <c r="B958" s="217"/>
      <c r="C958" s="217"/>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2.75" customHeight="1" x14ac:dyDescent="0.2">
      <c r="A959" s="217"/>
      <c r="B959" s="217"/>
      <c r="C959" s="217"/>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2.75" customHeight="1" x14ac:dyDescent="0.2">
      <c r="A960" s="217"/>
      <c r="B960" s="217"/>
      <c r="C960" s="217"/>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2.75" customHeight="1" x14ac:dyDescent="0.2">
      <c r="A961" s="217"/>
      <c r="B961" s="217"/>
      <c r="C961" s="217"/>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2.75" customHeight="1" x14ac:dyDescent="0.2">
      <c r="A962" s="217"/>
      <c r="B962" s="217"/>
      <c r="C962" s="217"/>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2.75" customHeight="1" x14ac:dyDescent="0.2">
      <c r="A963" s="217"/>
      <c r="B963" s="217"/>
      <c r="C963" s="217"/>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2.75" customHeight="1" x14ac:dyDescent="0.2">
      <c r="A964" s="217"/>
      <c r="B964" s="217"/>
      <c r="C964" s="217"/>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2.75" customHeight="1" x14ac:dyDescent="0.2">
      <c r="A965" s="217"/>
      <c r="B965" s="217"/>
      <c r="C965" s="217"/>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2.75" customHeight="1" x14ac:dyDescent="0.2">
      <c r="A966" s="217"/>
      <c r="B966" s="217"/>
      <c r="C966" s="217"/>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2.75" customHeight="1" x14ac:dyDescent="0.2">
      <c r="A967" s="217"/>
      <c r="B967" s="217"/>
      <c r="C967" s="217"/>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2.75" customHeight="1" x14ac:dyDescent="0.2">
      <c r="A968" s="217"/>
      <c r="B968" s="217"/>
      <c r="C968" s="217"/>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2.75" customHeight="1" x14ac:dyDescent="0.2">
      <c r="A969" s="217"/>
      <c r="B969" s="217"/>
      <c r="C969" s="217"/>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2.75" customHeight="1" x14ac:dyDescent="0.2">
      <c r="A970" s="217"/>
      <c r="B970" s="217"/>
      <c r="C970" s="217"/>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2.75" customHeight="1" x14ac:dyDescent="0.2">
      <c r="A971" s="217"/>
      <c r="B971" s="217"/>
      <c r="C971" s="217"/>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2.75" customHeight="1" x14ac:dyDescent="0.2">
      <c r="A972" s="217"/>
      <c r="B972" s="217"/>
      <c r="C972" s="217"/>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2.75" customHeight="1" x14ac:dyDescent="0.2">
      <c r="A973" s="217"/>
      <c r="B973" s="217"/>
      <c r="C973" s="217"/>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2.75" customHeight="1" x14ac:dyDescent="0.2">
      <c r="A974" s="217"/>
      <c r="B974" s="217"/>
      <c r="C974" s="217"/>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2.75" customHeight="1" x14ac:dyDescent="0.2">
      <c r="A975" s="217"/>
      <c r="B975" s="217"/>
      <c r="C975" s="217"/>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2.75" customHeight="1" x14ac:dyDescent="0.2">
      <c r="A976" s="217"/>
      <c r="B976" s="217"/>
      <c r="C976" s="217"/>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2.75" customHeight="1" x14ac:dyDescent="0.2">
      <c r="A977" s="217"/>
      <c r="B977" s="217"/>
      <c r="C977" s="217"/>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2.75" customHeight="1" x14ac:dyDescent="0.2">
      <c r="A978" s="217"/>
      <c r="B978" s="217"/>
      <c r="C978" s="217"/>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2.75" customHeight="1" x14ac:dyDescent="0.2">
      <c r="A979" s="217"/>
      <c r="B979" s="217"/>
      <c r="C979" s="217"/>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2.75" customHeight="1" x14ac:dyDescent="0.2">
      <c r="A980" s="217"/>
      <c r="B980" s="217"/>
      <c r="C980" s="217"/>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2.75" customHeight="1" x14ac:dyDescent="0.2">
      <c r="A981" s="217"/>
      <c r="B981" s="217"/>
      <c r="C981" s="217"/>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2.75" customHeight="1" x14ac:dyDescent="0.2">
      <c r="A982" s="217"/>
      <c r="B982" s="217"/>
      <c r="C982" s="217"/>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2.75" customHeight="1" x14ac:dyDescent="0.2">
      <c r="A983" s="217"/>
      <c r="B983" s="217"/>
      <c r="C983" s="217"/>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2.75" customHeight="1" x14ac:dyDescent="0.2">
      <c r="A984" s="217"/>
      <c r="B984" s="217"/>
      <c r="C984" s="217"/>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2.75" customHeight="1" x14ac:dyDescent="0.2">
      <c r="A985" s="217"/>
      <c r="B985" s="217"/>
      <c r="C985" s="217"/>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2.75" customHeight="1" x14ac:dyDescent="0.2">
      <c r="A986" s="217"/>
      <c r="B986" s="217"/>
      <c r="C986" s="217"/>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2.75" customHeight="1" x14ac:dyDescent="0.2">
      <c r="A987" s="217"/>
      <c r="B987" s="217"/>
      <c r="C987" s="217"/>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2.75" customHeight="1" x14ac:dyDescent="0.2">
      <c r="A988" s="217"/>
      <c r="B988" s="217"/>
      <c r="C988" s="217"/>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2.75" customHeight="1" x14ac:dyDescent="0.2">
      <c r="A989" s="217"/>
      <c r="B989" s="217"/>
      <c r="C989" s="217"/>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2.75" customHeight="1" x14ac:dyDescent="0.2">
      <c r="A990" s="217"/>
      <c r="B990" s="217"/>
      <c r="C990" s="217"/>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2.75" customHeight="1" x14ac:dyDescent="0.2">
      <c r="A991" s="217"/>
      <c r="B991" s="217"/>
      <c r="C991" s="217"/>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2.75" customHeight="1" x14ac:dyDescent="0.2">
      <c r="A992" s="217"/>
      <c r="B992" s="217"/>
      <c r="C992" s="217"/>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2.75" customHeight="1" x14ac:dyDescent="0.2">
      <c r="A993" s="217"/>
      <c r="B993" s="217"/>
      <c r="C993" s="217"/>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2.75" customHeight="1" x14ac:dyDescent="0.2">
      <c r="A994" s="217"/>
      <c r="B994" s="217"/>
      <c r="C994" s="217"/>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2.75" customHeight="1" x14ac:dyDescent="0.2">
      <c r="A995" s="217"/>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row r="996" spans="1:26" ht="12.75" customHeight="1" x14ac:dyDescent="0.2">
      <c r="A996" s="217"/>
      <c r="B996" s="217"/>
      <c r="C996" s="217"/>
      <c r="D996" s="217"/>
      <c r="E996" s="217"/>
      <c r="F996" s="217"/>
      <c r="G996" s="217"/>
      <c r="H996" s="217"/>
      <c r="I996" s="217"/>
      <c r="J996" s="217"/>
      <c r="K996" s="217"/>
      <c r="L996" s="217"/>
      <c r="M996" s="217"/>
      <c r="N996" s="217"/>
      <c r="O996" s="217"/>
      <c r="P996" s="217"/>
      <c r="Q996" s="217"/>
      <c r="R996" s="217"/>
      <c r="S996" s="217"/>
      <c r="T996" s="217"/>
      <c r="U996" s="217"/>
      <c r="V996" s="217"/>
      <c r="W996" s="217"/>
      <c r="X996" s="217"/>
      <c r="Y996" s="217"/>
      <c r="Z996" s="217"/>
    </row>
    <row r="997" spans="1:26" ht="12.75" customHeight="1" x14ac:dyDescent="0.2">
      <c r="A997" s="217"/>
      <c r="B997" s="217"/>
      <c r="C997" s="217"/>
      <c r="D997" s="217"/>
      <c r="E997" s="217"/>
      <c r="F997" s="217"/>
      <c r="G997" s="217"/>
      <c r="H997" s="217"/>
      <c r="I997" s="217"/>
      <c r="J997" s="217"/>
      <c r="K997" s="217"/>
      <c r="L997" s="217"/>
      <c r="M997" s="217"/>
      <c r="N997" s="217"/>
      <c r="O997" s="217"/>
      <c r="P997" s="217"/>
      <c r="Q997" s="217"/>
      <c r="R997" s="217"/>
      <c r="S997" s="217"/>
      <c r="T997" s="217"/>
      <c r="U997" s="217"/>
      <c r="V997" s="217"/>
      <c r="W997" s="217"/>
      <c r="X997" s="217"/>
      <c r="Y997" s="217"/>
      <c r="Z997" s="217"/>
    </row>
    <row r="998" spans="1:26" ht="12.75" customHeight="1" x14ac:dyDescent="0.2">
      <c r="A998" s="217"/>
      <c r="B998" s="217"/>
      <c r="C998" s="217"/>
      <c r="D998" s="217"/>
      <c r="E998" s="217"/>
      <c r="F998" s="217"/>
      <c r="G998" s="217"/>
      <c r="H998" s="217"/>
      <c r="I998" s="217"/>
      <c r="J998" s="217"/>
      <c r="K998" s="217"/>
      <c r="L998" s="217"/>
      <c r="M998" s="217"/>
      <c r="N998" s="217"/>
      <c r="O998" s="217"/>
      <c r="P998" s="217"/>
      <c r="Q998" s="217"/>
      <c r="R998" s="217"/>
      <c r="S998" s="217"/>
      <c r="T998" s="217"/>
      <c r="U998" s="217"/>
      <c r="V998" s="217"/>
      <c r="W998" s="217"/>
      <c r="X998" s="217"/>
      <c r="Y998" s="217"/>
      <c r="Z998" s="217"/>
    </row>
    <row r="999" spans="1:26" ht="12.75" customHeight="1" x14ac:dyDescent="0.2">
      <c r="A999" s="217"/>
      <c r="B999" s="217"/>
      <c r="C999" s="217"/>
      <c r="D999" s="217"/>
      <c r="E999" s="217"/>
      <c r="F999" s="217"/>
      <c r="G999" s="217"/>
      <c r="H999" s="217"/>
      <c r="I999" s="217"/>
      <c r="J999" s="217"/>
      <c r="K999" s="217"/>
      <c r="L999" s="217"/>
      <c r="M999" s="217"/>
      <c r="N999" s="217"/>
      <c r="O999" s="217"/>
      <c r="P999" s="217"/>
      <c r="Q999" s="217"/>
      <c r="R999" s="217"/>
      <c r="S999" s="217"/>
      <c r="T999" s="217"/>
      <c r="U999" s="217"/>
      <c r="V999" s="217"/>
      <c r="W999" s="217"/>
      <c r="X999" s="217"/>
      <c r="Y999" s="217"/>
      <c r="Z999" s="217"/>
    </row>
    <row r="1000" spans="1:26" ht="12.75" customHeight="1" x14ac:dyDescent="0.2">
      <c r="A1000" s="217"/>
      <c r="B1000" s="217"/>
      <c r="C1000" s="217"/>
      <c r="D1000" s="217"/>
      <c r="E1000" s="217"/>
      <c r="F1000" s="217"/>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sheetProtection algorithmName="SHA-512" hashValue="FxfS/w88psR0uD8j4+HGm3FzU1Q2nguz7CGgyiIB5DMN0vts/bybQJG9KAPM5cw0AppkU8zP7YKSNH4f3CKGxQ==" saltValue="/dPfVzwr1fsDePVu2QQ0cw==" spinCount="100000" sheet="1" objects="1" scenarios="1"/>
  <mergeCells count="7">
    <mergeCell ref="A25:B25"/>
    <mergeCell ref="A26:B26"/>
    <mergeCell ref="A1:B1"/>
    <mergeCell ref="A2:B2"/>
    <mergeCell ref="A3:B3"/>
    <mergeCell ref="A4:B4"/>
    <mergeCell ref="A5:B5"/>
  </mergeCells>
  <printOptions horizontalCentered="1"/>
  <pageMargins left="0.39370078740157483" right="0.39370078740157483" top="0.59055118110236227" bottom="0.39370078740157483"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E15" sqref="E15"/>
    </sheetView>
  </sheetViews>
  <sheetFormatPr baseColWidth="10" defaultColWidth="14.42578125" defaultRowHeight="15" customHeight="1" x14ac:dyDescent="0.2"/>
  <cols>
    <col min="1" max="1" width="27.42578125" style="1" customWidth="1"/>
    <col min="2" max="2" width="21.42578125" style="1" customWidth="1"/>
    <col min="3" max="3" width="17.28515625" style="1" customWidth="1"/>
    <col min="4" max="4" width="13.85546875" style="1" customWidth="1"/>
    <col min="5" max="5" width="17.140625" style="1" customWidth="1"/>
    <col min="6" max="6" width="6.7109375" style="1" customWidth="1"/>
    <col min="7" max="7" width="17" style="1" customWidth="1"/>
    <col min="8" max="8" width="6.7109375" style="1" customWidth="1"/>
    <col min="9" max="9" width="14.85546875" style="1" customWidth="1"/>
    <col min="10" max="10" width="6.7109375" style="1" customWidth="1"/>
    <col min="11" max="11" width="13.85546875" style="1" customWidth="1"/>
    <col min="12" max="12" width="6.7109375" style="1" customWidth="1"/>
    <col min="13" max="13" width="15.28515625" style="1" customWidth="1"/>
    <col min="14" max="14" width="6.7109375" style="1" customWidth="1"/>
    <col min="15" max="15" width="15.5703125" style="1" customWidth="1"/>
    <col min="16" max="16" width="6.7109375" style="1" customWidth="1"/>
    <col min="17" max="17" width="16.85546875" style="1" customWidth="1"/>
    <col min="18" max="18" width="6.7109375" style="1" customWidth="1"/>
    <col min="19" max="19" width="16.42578125" style="1" customWidth="1"/>
    <col min="20" max="20" width="6.7109375" style="1" customWidth="1"/>
    <col min="21" max="21" width="16" style="1" customWidth="1"/>
    <col min="22" max="22" width="6.7109375" style="1" customWidth="1"/>
    <col min="23" max="23" width="16.5703125" style="1" customWidth="1"/>
    <col min="24" max="24" width="6.7109375" style="1" customWidth="1"/>
    <col min="25" max="26" width="11.42578125" style="1" customWidth="1"/>
    <col min="27" max="16384" width="14.42578125" style="1"/>
  </cols>
  <sheetData>
    <row r="1" spans="1:26" ht="24.75" customHeight="1" x14ac:dyDescent="0.25">
      <c r="A1" s="464" t="s">
        <v>132</v>
      </c>
      <c r="B1" s="344"/>
      <c r="C1" s="344"/>
      <c r="D1" s="344"/>
      <c r="E1" s="344"/>
      <c r="F1" s="344"/>
      <c r="G1" s="344"/>
      <c r="H1" s="344"/>
      <c r="I1" s="344"/>
      <c r="J1" s="344"/>
      <c r="K1" s="344"/>
      <c r="L1" s="344"/>
      <c r="M1" s="344"/>
      <c r="N1" s="344"/>
      <c r="O1" s="344"/>
      <c r="P1" s="344"/>
      <c r="Q1" s="344"/>
      <c r="R1" s="344"/>
      <c r="S1" s="344"/>
      <c r="T1" s="344"/>
      <c r="U1" s="344"/>
      <c r="V1" s="344"/>
      <c r="W1" s="344"/>
      <c r="X1" s="345"/>
      <c r="Y1" s="112"/>
      <c r="Z1" s="112"/>
    </row>
    <row r="2" spans="1:26" ht="12.75" customHeight="1" x14ac:dyDescent="0.2">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26" ht="12.75" customHeight="1" x14ac:dyDescent="0.25">
      <c r="A3" s="465" t="s">
        <v>133</v>
      </c>
      <c r="B3" s="362"/>
      <c r="C3" s="111"/>
      <c r="D3" s="111"/>
      <c r="E3" s="466" t="s">
        <v>134</v>
      </c>
      <c r="F3" s="358"/>
      <c r="G3" s="358"/>
      <c r="H3" s="358"/>
      <c r="I3" s="111"/>
      <c r="J3" s="111"/>
      <c r="K3" s="467" t="s">
        <v>135</v>
      </c>
      <c r="L3" s="331"/>
      <c r="M3" s="331"/>
      <c r="N3" s="111"/>
      <c r="O3" s="111"/>
      <c r="P3" s="111"/>
      <c r="Q3" s="111"/>
      <c r="R3" s="111"/>
      <c r="S3" s="111"/>
      <c r="T3" s="111"/>
      <c r="U3" s="111"/>
      <c r="V3" s="111"/>
      <c r="W3" s="111"/>
      <c r="X3" s="111"/>
      <c r="Y3" s="111"/>
      <c r="Z3" s="111"/>
    </row>
    <row r="4" spans="1:26" ht="30.75" customHeight="1" x14ac:dyDescent="0.2">
      <c r="A4" s="133" t="s">
        <v>136</v>
      </c>
      <c r="B4" s="134">
        <v>2</v>
      </c>
      <c r="C4" s="115"/>
      <c r="D4" s="115"/>
      <c r="E4" s="465" t="s">
        <v>137</v>
      </c>
      <c r="F4" s="362"/>
      <c r="G4" s="465" t="s">
        <v>138</v>
      </c>
      <c r="H4" s="362"/>
      <c r="I4" s="115"/>
      <c r="J4" s="115"/>
      <c r="K4" s="468" t="str">
        <f>+'10. EVALUACIÓN'!H7</f>
        <v>Desviación estándar</v>
      </c>
      <c r="L4" s="337"/>
      <c r="M4" s="356"/>
      <c r="N4" s="115"/>
      <c r="O4" s="115"/>
      <c r="P4" s="115"/>
      <c r="Q4" s="115"/>
      <c r="R4" s="115"/>
      <c r="S4" s="115"/>
      <c r="T4" s="115"/>
      <c r="U4" s="115"/>
      <c r="V4" s="115"/>
      <c r="W4" s="115"/>
      <c r="X4" s="115"/>
      <c r="Y4" s="115"/>
      <c r="Z4" s="115"/>
    </row>
    <row r="5" spans="1:26" ht="30.75" customHeight="1" x14ac:dyDescent="0.2">
      <c r="A5" s="8" t="s">
        <v>139</v>
      </c>
      <c r="B5" s="134">
        <v>3</v>
      </c>
      <c r="C5" s="111"/>
      <c r="D5" s="111"/>
      <c r="E5" s="470">
        <v>120</v>
      </c>
      <c r="F5" s="362"/>
      <c r="G5" s="470">
        <v>80</v>
      </c>
      <c r="H5" s="362"/>
      <c r="I5" s="111"/>
      <c r="J5" s="111"/>
      <c r="K5" s="357"/>
      <c r="L5" s="358"/>
      <c r="M5" s="359"/>
      <c r="N5" s="111"/>
      <c r="O5" s="111"/>
      <c r="P5" s="111"/>
      <c r="Q5" s="111"/>
      <c r="R5" s="111"/>
      <c r="S5" s="111"/>
      <c r="T5" s="111"/>
      <c r="U5" s="111"/>
      <c r="V5" s="111"/>
      <c r="W5" s="111"/>
      <c r="X5" s="111"/>
      <c r="Y5" s="111"/>
      <c r="Z5" s="111"/>
    </row>
    <row r="6" spans="1:26" ht="12.75" customHeight="1" x14ac:dyDescent="0.2">
      <c r="A6" s="111"/>
      <c r="B6" s="111"/>
      <c r="C6" s="111"/>
      <c r="D6" s="135"/>
      <c r="E6" s="111"/>
      <c r="F6" s="111"/>
      <c r="G6" s="111"/>
      <c r="H6" s="111"/>
      <c r="I6" s="111"/>
      <c r="J6" s="111"/>
      <c r="K6" s="111"/>
      <c r="L6" s="111"/>
      <c r="M6" s="111"/>
      <c r="N6" s="111"/>
      <c r="O6" s="111"/>
      <c r="P6" s="111"/>
      <c r="Q6" s="111"/>
      <c r="R6" s="111"/>
      <c r="S6" s="111"/>
      <c r="T6" s="111"/>
      <c r="U6" s="111"/>
      <c r="V6" s="111"/>
      <c r="W6" s="111"/>
      <c r="X6" s="111"/>
      <c r="Y6" s="111"/>
      <c r="Z6" s="111"/>
    </row>
    <row r="7" spans="1:26" ht="21" customHeight="1" x14ac:dyDescent="0.2">
      <c r="A7" s="471" t="s">
        <v>140</v>
      </c>
      <c r="B7" s="133" t="s">
        <v>141</v>
      </c>
      <c r="C7" s="469">
        <f>IF('1_ENTREGA'!A8="","",'1_ENTREGA'!A8)</f>
        <v>1</v>
      </c>
      <c r="D7" s="362"/>
      <c r="E7" s="469">
        <f>IF('1_ENTREGA'!A9="","",'1_ENTREGA'!A9)</f>
        <v>2</v>
      </c>
      <c r="F7" s="463"/>
      <c r="G7" s="469">
        <v>3</v>
      </c>
      <c r="H7" s="362"/>
      <c r="I7" s="469">
        <v>4</v>
      </c>
      <c r="J7" s="463"/>
      <c r="K7" s="469">
        <v>5</v>
      </c>
      <c r="L7" s="362"/>
      <c r="M7" s="469">
        <v>6</v>
      </c>
      <c r="N7" s="463"/>
      <c r="O7" s="469">
        <v>7</v>
      </c>
      <c r="P7" s="463"/>
      <c r="Q7" s="469">
        <v>8</v>
      </c>
      <c r="R7" s="463"/>
      <c r="S7" s="469">
        <v>9</v>
      </c>
      <c r="T7" s="463"/>
      <c r="U7" s="469">
        <v>10</v>
      </c>
      <c r="V7" s="463"/>
      <c r="W7" s="469">
        <v>11</v>
      </c>
      <c r="X7" s="463"/>
      <c r="Y7" s="5"/>
      <c r="Z7" s="5"/>
    </row>
    <row r="8" spans="1:26" ht="35.25" customHeight="1" x14ac:dyDescent="0.2">
      <c r="A8" s="349"/>
      <c r="B8" s="136" t="s">
        <v>142</v>
      </c>
      <c r="C8" s="472" t="str">
        <f ca="1">IF(C7="","",IF('10. EVALUACIÓN'!E14="H","Habilitado","No habilitado"))</f>
        <v>No habilitado</v>
      </c>
      <c r="D8" s="362"/>
      <c r="E8" s="472" t="str">
        <f ca="1">IF(E7="","",IF('10. EVALUACIÓN'!E15="H","Habilitado","No habilitado"))</f>
        <v>Habilitado</v>
      </c>
      <c r="F8" s="362"/>
      <c r="G8" s="472" t="str">
        <f ca="1">IF(G7="","",IF('10. EVALUACIÓN'!E16="H","Habilitado","No habilitado"))</f>
        <v>No habilitado</v>
      </c>
      <c r="H8" s="362"/>
      <c r="I8" s="472" t="str">
        <f ca="1">IF(I7="","",IF('10. EVALUACIÓN'!$E17="H","Habilitado","No habilitado"))</f>
        <v>Habilitado</v>
      </c>
      <c r="J8" s="362"/>
      <c r="K8" s="472" t="str">
        <f ca="1">IF(K7="","",IF('10. EVALUACIÓN'!$E18="H","Habilitado","No habilitado"))</f>
        <v>Habilitado</v>
      </c>
      <c r="L8" s="362"/>
      <c r="M8" s="472" t="str">
        <f ca="1">IF(M7="","",IF('10. EVALUACIÓN'!$E19="H","Habilitado","No habilitado"))</f>
        <v>Habilitado</v>
      </c>
      <c r="N8" s="362"/>
      <c r="O8" s="472" t="str">
        <f ca="1">IF(O7="","",IF('10. EVALUACIÓN'!$E20="H","Habilitado","No habilitado"))</f>
        <v>Habilitado</v>
      </c>
      <c r="P8" s="362"/>
      <c r="Q8" s="472" t="str">
        <f ca="1">IF(Q7="","",IF('10. EVALUACIÓN'!$E21="H","Habilitado","No habilitado"))</f>
        <v>Habilitado</v>
      </c>
      <c r="R8" s="362"/>
      <c r="S8" s="472" t="str">
        <f ca="1">IF(S7="","",IF('10. EVALUACIÓN'!$E22="H","Habilitado","No habilitado"))</f>
        <v>Habilitado</v>
      </c>
      <c r="T8" s="362"/>
      <c r="U8" s="472" t="str">
        <f>IF(U7="","",IF('10. EVALUACIÓN'!$E23="H","Habilitado","No habilitado"))</f>
        <v>No habilitado</v>
      </c>
      <c r="V8" s="362"/>
      <c r="W8" s="472" t="str">
        <f>IF(W7="","",IF('10. EVALUACIÓN'!$E24="H","Habilitado","No habilitado"))</f>
        <v>No habilitado</v>
      </c>
      <c r="X8" s="362"/>
      <c r="Y8" s="115"/>
      <c r="Z8" s="115"/>
    </row>
    <row r="9" spans="1:26" ht="23.25" customHeight="1" x14ac:dyDescent="0.2">
      <c r="A9" s="461" t="s">
        <v>143</v>
      </c>
      <c r="B9" s="362"/>
      <c r="C9" s="460" t="str">
        <f ca="1">IF(C14="","",SUM(D14:D70))</f>
        <v/>
      </c>
      <c r="D9" s="362"/>
      <c r="E9" s="460">
        <f ca="1">IF(E14="","",SUM(F14:F70))</f>
        <v>0</v>
      </c>
      <c r="F9" s="362"/>
      <c r="G9" s="460" t="str">
        <f ca="1">IF(G14="","",SUM(H14:H70))</f>
        <v/>
      </c>
      <c r="H9" s="362"/>
      <c r="I9" s="460">
        <f ca="1">IF(I14="","",SUM(J14:J70))</f>
        <v>0</v>
      </c>
      <c r="J9" s="362"/>
      <c r="K9" s="460">
        <f ca="1">IF(K14="","",SUM(L14:L70))</f>
        <v>0</v>
      </c>
      <c r="L9" s="362"/>
      <c r="M9" s="460">
        <f ca="1">IF(M14="","",SUM(N14:N70))</f>
        <v>60</v>
      </c>
      <c r="N9" s="362"/>
      <c r="O9" s="460">
        <f ca="1">IF(O14="","",SUM(P14:P70))</f>
        <v>60</v>
      </c>
      <c r="P9" s="362"/>
      <c r="Q9" s="460">
        <f ca="1">IF(Q14="","",SUM(R14:R70))</f>
        <v>0</v>
      </c>
      <c r="R9" s="362"/>
      <c r="S9" s="460">
        <f ca="1">IF(S14="","",SUM(T14:T70))</f>
        <v>60</v>
      </c>
      <c r="T9" s="362"/>
      <c r="U9" s="460" t="str">
        <f>IF(U14="","",SUM(V14:V70))</f>
        <v/>
      </c>
      <c r="V9" s="362"/>
      <c r="W9" s="460" t="str">
        <f>IF(W14="","",SUM(X14:X70))</f>
        <v/>
      </c>
      <c r="X9" s="362"/>
      <c r="Y9" s="115"/>
      <c r="Z9" s="115"/>
    </row>
    <row r="10" spans="1:26" ht="23.25" customHeight="1" x14ac:dyDescent="0.2">
      <c r="A10" s="461" t="s">
        <v>144</v>
      </c>
      <c r="B10" s="362"/>
      <c r="C10" s="460" t="str">
        <f ca="1">IF(C73="","",SUM(D73:D162))</f>
        <v/>
      </c>
      <c r="D10" s="362"/>
      <c r="E10" s="460">
        <f ca="1">IF(E73="","",SUM(F73:F162))</f>
        <v>26.666666666666668</v>
      </c>
      <c r="F10" s="362"/>
      <c r="G10" s="460" t="str">
        <f ca="1">IF(G73="","",SUM(H73:H162))</f>
        <v/>
      </c>
      <c r="H10" s="362"/>
      <c r="I10" s="460">
        <f ca="1">IF(I73="","",SUM(J73:J162))</f>
        <v>53.333333333333336</v>
      </c>
      <c r="J10" s="362"/>
      <c r="K10" s="460">
        <f ca="1">IF(K73="","",SUM(L73:L162))</f>
        <v>80</v>
      </c>
      <c r="L10" s="362"/>
      <c r="M10" s="460">
        <f ca="1">IF(M73="","",SUM(N73:N162))</f>
        <v>26.666666666666668</v>
      </c>
      <c r="N10" s="362"/>
      <c r="O10" s="460">
        <f ca="1">IF(O73="","",SUM(P73:P162))</f>
        <v>0</v>
      </c>
      <c r="P10" s="362"/>
      <c r="Q10" s="460">
        <f ca="1">IF(Q73="","",SUM(R73:R162))</f>
        <v>26.666666666666668</v>
      </c>
      <c r="R10" s="362"/>
      <c r="S10" s="460">
        <f ca="1">IF(S73="","",SUM(T73:T162))</f>
        <v>0</v>
      </c>
      <c r="T10" s="362"/>
      <c r="U10" s="460" t="str">
        <f>IF(U73="","",SUM(V73:V162))</f>
        <v/>
      </c>
      <c r="V10" s="362"/>
      <c r="W10" s="460" t="str">
        <f>IF(W73="","",SUM(X73:X162))</f>
        <v/>
      </c>
      <c r="X10" s="362"/>
      <c r="Y10" s="115"/>
      <c r="Z10" s="115"/>
    </row>
    <row r="11" spans="1:26" ht="23.25" customHeight="1" x14ac:dyDescent="0.2">
      <c r="A11" s="461" t="s">
        <v>145</v>
      </c>
      <c r="B11" s="362"/>
      <c r="C11" s="460" t="str">
        <f ca="1">IF(C7="","",IF(C8="No habilitado","",C9+C10))</f>
        <v/>
      </c>
      <c r="D11" s="362"/>
      <c r="E11" s="460">
        <f ca="1">IF(E7="","",IF(E8="No habilitado","",E9+E10))</f>
        <v>26.666666666666668</v>
      </c>
      <c r="F11" s="362"/>
      <c r="G11" s="460" t="str">
        <f ca="1">IF(G7="","",IF(G8="No habilitado","",G9+G10))</f>
        <v/>
      </c>
      <c r="H11" s="362"/>
      <c r="I11" s="460">
        <f ca="1">IF(I7="","",IF(I8="No habilitado","",I9+I10))</f>
        <v>53.333333333333336</v>
      </c>
      <c r="J11" s="362"/>
      <c r="K11" s="460">
        <f ca="1">IF(K7="","",IF(K8="No habilitado","",K9+K10))</f>
        <v>80</v>
      </c>
      <c r="L11" s="362"/>
      <c r="M11" s="460">
        <f ca="1">IF(M7="","",IF(M8="No habilitado","",M9+M10))</f>
        <v>86.666666666666671</v>
      </c>
      <c r="N11" s="362"/>
      <c r="O11" s="460">
        <f ca="1">IF(O7="","",IF(O8="No habilitado","",O9+O10))</f>
        <v>60</v>
      </c>
      <c r="P11" s="362"/>
      <c r="Q11" s="460">
        <f ca="1">IF(Q7="","",IF(Q8="No habilitado","",Q9+Q10))</f>
        <v>26.666666666666668</v>
      </c>
      <c r="R11" s="362"/>
      <c r="S11" s="460">
        <f ca="1">IF(S7="","",IF(S8="No habilitado","",S9+S10))</f>
        <v>60</v>
      </c>
      <c r="T11" s="362"/>
      <c r="U11" s="460" t="str">
        <f>IF(U7="","",IF(U8="No habilitado","",U9+U10))</f>
        <v/>
      </c>
      <c r="V11" s="362"/>
      <c r="W11" s="460" t="str">
        <f>IF(W7="","",IF(W8="No habilitado","",W9+W10))</f>
        <v/>
      </c>
      <c r="X11" s="362"/>
      <c r="Y11" s="115"/>
      <c r="Z11" s="115"/>
    </row>
    <row r="12" spans="1:26" ht="21" customHeight="1" x14ac:dyDescent="0.2">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6" ht="21.75" customHeight="1" x14ac:dyDescent="0.2">
      <c r="A13" s="462" t="s">
        <v>146</v>
      </c>
      <c r="B13" s="361"/>
      <c r="C13" s="361"/>
      <c r="D13" s="361"/>
      <c r="E13" s="361"/>
      <c r="F13" s="463"/>
      <c r="G13" s="47"/>
      <c r="H13" s="47"/>
      <c r="I13" s="47"/>
      <c r="J13" s="47"/>
      <c r="K13" s="47"/>
      <c r="L13" s="47"/>
      <c r="M13" s="47"/>
      <c r="N13" s="47"/>
      <c r="O13" s="47"/>
      <c r="P13" s="47"/>
      <c r="Q13" s="47"/>
      <c r="R13" s="47"/>
      <c r="S13" s="47"/>
      <c r="T13" s="47"/>
      <c r="U13" s="47"/>
      <c r="V13" s="47"/>
      <c r="W13" s="47"/>
      <c r="X13" s="47"/>
      <c r="Y13" s="111"/>
      <c r="Z13" s="111"/>
    </row>
    <row r="14" spans="1:26" ht="21" customHeight="1" x14ac:dyDescent="0.2">
      <c r="A14" s="137" t="s">
        <v>228</v>
      </c>
      <c r="B14" s="138">
        <f t="shared" ref="B14:B70" ca="1" si="0">IF(A14="","",IF($K$4="Media aritmética",ROUND(AVERAGE(C14,E14,G14,I14,K14,M14,O14,Q14,S14,U14,W14),2),ROUND(_xlfn.STDEV.P(C14,E14,G14,I14,K14,M14,O14,Q14,S14,U14,W14),2)))</f>
        <v>114182.53</v>
      </c>
      <c r="C14" s="139" t="str">
        <f t="shared" ref="C14:C45" ca="1" si="1">IF($C$8="Habilitado",IF($A14="","",ROUND(VLOOKUP($A14,UNITARIO_1,5,FALSE),2)),"")</f>
        <v/>
      </c>
      <c r="D14" s="140" t="str">
        <f t="shared" ref="D14:D70" ca="1" si="2">IF($A14="","",IF(C14="","",IF($K$4="Media aritmética",(C14&lt;=$B14)*($E$5/$B$4)+(C14&gt;$B14)*0,IF(AND(ROUND(AVERAGE($C14,$E14,$G14,$I14,$K14,$M14,$O14,$Q14,$S14,$U14,$W14),2)-$B14/2&lt;=C14,(ROUND(AVERAGE($C14,$E14,$G14,$I14,$K14,$M14,$O14,$Q14,$S14,$U14,$W14),2)+$B14/2&gt;C14)),($E$5/$B$4),0))))</f>
        <v/>
      </c>
      <c r="E14" s="141">
        <f t="shared" ref="E14:E45" ca="1" si="3">IF($E$8="Habilitado",IF($A14="","",ROUND(VLOOKUP($A14,UNITARIO_2,5,FALSE),2)),"")</f>
        <v>1068200</v>
      </c>
      <c r="F14" s="140">
        <f t="shared" ref="F14:F70" ca="1" si="4">IF($A14="","",IF(E14="","",IF($K$4="Media aritmética",(E14&lt;=$B14)*($E$5/$B$4)+(E14&gt;$B14)*0,IF(AND(ROUND(AVERAGE($C14,$E14,$G14,$I14,$K14,$M14,$O14,$Q14,$S14,$U14,$W14),2)-$B14/2&lt;=E14,(ROUND(AVERAGE($C14,$E14,$G14,$I14,$K14,$M14,$O14,$Q14,$S14,$U14,$W14),2)+$B14/2&gt;E14)),($E$5/$B$4),0))))</f>
        <v>0</v>
      </c>
      <c r="G14" s="141" t="str">
        <f t="shared" ref="G14:G45" ca="1" si="5">IF($G$8="Habilitado",IF($A14="","",ROUND(VLOOKUP($A14,UNITARIO_3,5,FALSE),2)),"")</f>
        <v/>
      </c>
      <c r="H14" s="140" t="str">
        <f t="shared" ref="H14:H70" ca="1" si="6">IF($A14="","",IF(G14="","",IF($K$4="Media aritmética",(G14&lt;=$B14)*($E$5/$B$4)+(G14&gt;$B14)*0,IF(AND(ROUND(AVERAGE($C14,$E14,$G14,$I14,$K14,$M14,$O14,$Q14,$S14,$U14,$W14),2)-$B14/2&lt;=G14,(ROUND(AVERAGE($C14,$E14,$G14,$I14,$K14,$M14,$O14,$Q14,$S14,$U14,$W14),2)+$B14/2&gt;G14)),($E$5/$B$4),0))))</f>
        <v/>
      </c>
      <c r="I14" s="141">
        <f t="shared" ref="I14:I45" ca="1" si="7">IF($I$8="Habilitado",IF($A14="","",ROUND(VLOOKUP($A14,UNITARIO_4,5,FALSE),2)),"")</f>
        <v>815000</v>
      </c>
      <c r="J14" s="140">
        <f t="shared" ref="J14:J70" ca="1" si="8">IF($A14="","",IF(I14="","",IF($K$4="Media aritmética",(I14&lt;=$B14)*($E$5/$B$4)+(I14&gt;$B14)*0,IF(AND(ROUND(AVERAGE($C14,$E14,$G14,$I14,$K14,$M14,$O14,$Q14,$S14,$U14,$W14),2)-$B14/2&lt;=I14,(ROUND(AVERAGE($C14,$E14,$G14,$I14,$K14,$M14,$O14,$Q14,$S14,$U14,$W14),2)+$B14/2&gt;I14)),($E$5/$B$4),0))))</f>
        <v>0</v>
      </c>
      <c r="K14" s="141">
        <f t="shared" ref="K14:K45" ca="1" si="9">IF($K$8="Habilitado",IF($A14="","",ROUND(VLOOKUP($A14,UNITARIO_5,5,FALSE),2)),"")</f>
        <v>739900</v>
      </c>
      <c r="L14" s="140">
        <f t="shared" ref="L14:L24" ca="1" si="10">IF($A14="","",IF(K14="","",IF($K$4="Media aritmética",(K14&lt;=$B14)*($E$5/$B$4)+(K14&gt;$B14)*0,IF(AND(ROUND(AVERAGE($C14,$E14,$G14,$I14,$K14,$M14,$O14,$Q14,$S14,$U14,$W14),2)-$B14/2&lt;=K14,(ROUND(AVERAGE($C14,$E14,$G14,$I14,$K14,$M14,$O14,$Q14,$S14,$U14,$W14),2)+$B14/2&gt;K14)),($E$5/$B$4),0))))</f>
        <v>0</v>
      </c>
      <c r="M14" s="141">
        <f t="shared" ref="M14:M45" ca="1" si="11">IF($M$8="Habilitado",IF($A14="","",ROUND(VLOOKUP($A14,UNITARIO_6,5,FALSE),2)),"")</f>
        <v>880000</v>
      </c>
      <c r="N14" s="140">
        <f t="shared" ref="N14:N24" ca="1" si="12">IF($A14="","",IF(M14="","",IF($K$4="Media aritmética",(M14&lt;=$B14)*($E$5/$B$4)+(M14&gt;$B14)*0,IF(AND(ROUND(AVERAGE($C14,$E14,$G14,$I14,$K14,$M14,$O14,$Q14,$S14,$U14,$W14),2)-$B14/2&lt;=M14,(ROUND(AVERAGE($C14,$E14,$G14,$I14,$K14,$M14,$O14,$Q14,$S14,$U14,$W14),2)+$B14/2&gt;M14)),($E$5/$B$4),0))))</f>
        <v>60</v>
      </c>
      <c r="O14" s="141">
        <f t="shared" ref="O14:O45" ca="1" si="13">IF($O$8="Habilitado",IF($A14="","",ROUND(VLOOKUP($A14,UNITARIO_7,5,FALSE),2)),"")</f>
        <v>1022720</v>
      </c>
      <c r="P14" s="140">
        <f t="shared" ref="P14:P24" ca="1" si="14">IF($A14="","",IF(O14="","",IF($K$4="Media aritmética",(O14&lt;=$B14)*($E$5/$B$4)+(O14&gt;$B14)*0,IF(AND(ROUND(AVERAGE($C14,$E14,$G14,$I14,$K14,$M14,$O14,$Q14,$S14,$U14,$W14),2)-$B14/2&lt;=O14,(ROUND(AVERAGE($C14,$E14,$G14,$I14,$K14,$M14,$O14,$Q14,$S14,$U14,$W14),2)+$B14/2&gt;O14)),($E$5/$B$4),0))))</f>
        <v>0</v>
      </c>
      <c r="Q14" s="141">
        <f t="shared" ref="Q14:Q45" ca="1" si="15">IF($Q$8="Habilitado",IF($A14="","",ROUND(VLOOKUP($A14,UNITARIO_8,5,FALSE),2)),"")</f>
        <v>1037412</v>
      </c>
      <c r="R14" s="140">
        <f t="shared" ref="R14:R24" ca="1" si="16">IF($A14="","",IF(Q14="","",IF($K$4="Media aritmética",(Q14&lt;=$B14)*($E$5/$B$4)+(Q14&gt;$B14)*0,IF(AND(ROUND(AVERAGE($C14,$E14,$G14,$I14,$K14,$M14,$O14,$Q14,$S14,$U14,$W14),2)-$B14/2&lt;=Q14,(ROUND(AVERAGE($C14,$E14,$G14,$I14,$K14,$M14,$O14,$Q14,$S14,$U14,$W14),2)+$B14/2&gt;Q14)),($E$5/$B$4),0))))</f>
        <v>0</v>
      </c>
      <c r="S14" s="141">
        <f t="shared" ref="S14:S45" ca="1" si="17">IF($S$8="Habilitado",IF($A14="","",ROUND(VLOOKUP($A14,UNITARIO_9,5,FALSE),2)),"")</f>
        <v>943000</v>
      </c>
      <c r="T14" s="140">
        <f t="shared" ref="T14:T24" ca="1" si="18">IF($A14="","",IF(S14="","",IF($K$4="Media aritmética",(S14&lt;=$B14)*($E$5/$B$4)+(S14&gt;$B14)*0,IF(AND(ROUND(AVERAGE($C14,$E14,$G14,$I14,$K14,$M14,$O14,$Q14,$S14,$U14,$W14),2)-$B14/2&lt;=S14,(ROUND(AVERAGE($C14,$E14,$G14,$I14,$K14,$M14,$O14,$Q14,$S14,$U14,$W14),2)+$B14/2&gt;S14)),($E$5/$B$4),0))))</f>
        <v>60</v>
      </c>
      <c r="U14" s="141" t="str">
        <f t="shared" ref="U14:U45" si="19">IF($U$8="Habilitado",IF($A14="","",ROUND(VLOOKUP($A14,UNITARIO_10,5,FALSE),2)),"")</f>
        <v/>
      </c>
      <c r="V14" s="140" t="str">
        <f t="shared" ref="V14:V24" si="20">IF($A14="","",IF(U14="","",IF($K$4="Media aritmética",(U14&lt;=$B14)*($E$5/$B$4)+(U14&gt;$B14)*0,IF(AND(ROUND(AVERAGE($C14,$E14,$G14,$I14,$K14,$M14,$O14,$Q14,$S14,$U14,$W14),2)-$B14/2&lt;=U14,(ROUND(AVERAGE($C14,$E14,$G14,$I14,$K14,$M14,$O14,$Q14,$S14,$U14,$W14),2)+$B14/2&gt;U14)),($E$5/$B$4),0))))</f>
        <v/>
      </c>
      <c r="W14" s="141" t="str">
        <f t="shared" ref="W14:W45" si="21">IF($W$8="Habilitado",IF($A14="","",ROUND(VLOOKUP($A14,UNITARIO_11,5,FALSE),2)),"")</f>
        <v/>
      </c>
      <c r="X14" s="140" t="str">
        <f t="shared" ref="X14:X24" si="22">IF($A14="","",IF(W14="","",IF($K$4="Media aritmética",(W14&lt;=$B14)*($E$5/$B$4)+(W14&gt;$B14)*0,IF(AND(ROUND(AVERAGE($C14,$E14,$G14,$I14,$K14,$M14,$O14,$Q14,$S14,$U14,$W14),2)-$B14/2&lt;=W14,(ROUND(AVERAGE($C14,$E14,$G14,$I14,$K14,$M14,$O14,$Q14,$S14,$U14,$W14),2)+$B14/2&gt;W14)),($E$5/$B$4),0))))</f>
        <v/>
      </c>
      <c r="Y14" s="142"/>
      <c r="Z14" s="142"/>
    </row>
    <row r="15" spans="1:26" ht="21" customHeight="1" x14ac:dyDescent="0.2">
      <c r="A15" s="137" t="s">
        <v>230</v>
      </c>
      <c r="B15" s="138">
        <f t="shared" ca="1" si="0"/>
        <v>38887.660000000003</v>
      </c>
      <c r="C15" s="139" t="str">
        <f t="shared" ca="1" si="1"/>
        <v/>
      </c>
      <c r="D15" s="140" t="str">
        <f t="shared" ca="1" si="2"/>
        <v/>
      </c>
      <c r="E15" s="141">
        <f t="shared" ca="1" si="3"/>
        <v>364700</v>
      </c>
      <c r="F15" s="140">
        <f t="shared" ca="1" si="4"/>
        <v>0</v>
      </c>
      <c r="G15" s="141" t="str">
        <f t="shared" ca="1" si="5"/>
        <v/>
      </c>
      <c r="H15" s="140" t="str">
        <f t="shared" ca="1" si="6"/>
        <v/>
      </c>
      <c r="I15" s="141">
        <f t="shared" ca="1" si="7"/>
        <v>465000</v>
      </c>
      <c r="J15" s="140">
        <f t="shared" ca="1" si="8"/>
        <v>0</v>
      </c>
      <c r="K15" s="141">
        <f t="shared" ca="1" si="9"/>
        <v>371700</v>
      </c>
      <c r="L15" s="140">
        <f t="shared" ca="1" si="10"/>
        <v>0</v>
      </c>
      <c r="M15" s="141">
        <f t="shared" ca="1" si="11"/>
        <v>434000</v>
      </c>
      <c r="N15" s="140">
        <f t="shared" ca="1" si="12"/>
        <v>0</v>
      </c>
      <c r="O15" s="141">
        <f t="shared" ca="1" si="13"/>
        <v>428672</v>
      </c>
      <c r="P15" s="140">
        <f t="shared" ca="1" si="14"/>
        <v>60</v>
      </c>
      <c r="Q15" s="141">
        <f t="shared" ca="1" si="15"/>
        <v>363563</v>
      </c>
      <c r="R15" s="140">
        <f t="shared" ca="1" si="16"/>
        <v>0</v>
      </c>
      <c r="S15" s="141">
        <f t="shared" ca="1" si="17"/>
        <v>441000</v>
      </c>
      <c r="T15" s="140">
        <f t="shared" ca="1" si="18"/>
        <v>0</v>
      </c>
      <c r="U15" s="141" t="str">
        <f t="shared" si="19"/>
        <v/>
      </c>
      <c r="V15" s="140" t="str">
        <f t="shared" si="20"/>
        <v/>
      </c>
      <c r="W15" s="141" t="str">
        <f t="shared" si="21"/>
        <v/>
      </c>
      <c r="X15" s="140" t="str">
        <f t="shared" si="22"/>
        <v/>
      </c>
      <c r="Y15" s="142"/>
      <c r="Z15" s="142"/>
    </row>
    <row r="16" spans="1:26" ht="21" hidden="1" customHeight="1" x14ac:dyDescent="0.2">
      <c r="A16" s="137"/>
      <c r="B16" s="138" t="str">
        <f t="shared" si="0"/>
        <v/>
      </c>
      <c r="C16" s="139" t="str">
        <f t="shared" ca="1" si="1"/>
        <v/>
      </c>
      <c r="D16" s="140" t="str">
        <f t="shared" si="2"/>
        <v/>
      </c>
      <c r="E16" s="141" t="str">
        <f t="shared" ca="1" si="3"/>
        <v/>
      </c>
      <c r="F16" s="140" t="str">
        <f t="shared" si="4"/>
        <v/>
      </c>
      <c r="G16" s="141" t="str">
        <f t="shared" ca="1" si="5"/>
        <v/>
      </c>
      <c r="H16" s="140" t="str">
        <f t="shared" si="6"/>
        <v/>
      </c>
      <c r="I16" s="141" t="str">
        <f t="shared" ca="1" si="7"/>
        <v/>
      </c>
      <c r="J16" s="140" t="str">
        <f t="shared" si="8"/>
        <v/>
      </c>
      <c r="K16" s="141" t="str">
        <f t="shared" ca="1" si="9"/>
        <v/>
      </c>
      <c r="L16" s="140" t="str">
        <f t="shared" si="10"/>
        <v/>
      </c>
      <c r="M16" s="141" t="str">
        <f t="shared" ca="1" si="11"/>
        <v/>
      </c>
      <c r="N16" s="140" t="str">
        <f t="shared" si="12"/>
        <v/>
      </c>
      <c r="O16" s="141" t="str">
        <f t="shared" ca="1" si="13"/>
        <v/>
      </c>
      <c r="P16" s="140" t="str">
        <f t="shared" si="14"/>
        <v/>
      </c>
      <c r="Q16" s="141" t="str">
        <f t="shared" ca="1" si="15"/>
        <v/>
      </c>
      <c r="R16" s="140" t="str">
        <f t="shared" si="16"/>
        <v/>
      </c>
      <c r="S16" s="141" t="str">
        <f t="shared" ca="1" si="17"/>
        <v/>
      </c>
      <c r="T16" s="140" t="str">
        <f t="shared" si="18"/>
        <v/>
      </c>
      <c r="U16" s="141" t="str">
        <f t="shared" si="19"/>
        <v/>
      </c>
      <c r="V16" s="140" t="str">
        <f t="shared" si="20"/>
        <v/>
      </c>
      <c r="W16" s="141" t="str">
        <f t="shared" si="21"/>
        <v/>
      </c>
      <c r="X16" s="140" t="str">
        <f t="shared" si="22"/>
        <v/>
      </c>
      <c r="Y16" s="142"/>
      <c r="Z16" s="142"/>
    </row>
    <row r="17" spans="1:26" ht="21" hidden="1" customHeight="1" x14ac:dyDescent="0.2">
      <c r="A17" s="137"/>
      <c r="B17" s="138" t="str">
        <f t="shared" si="0"/>
        <v/>
      </c>
      <c r="C17" s="139" t="str">
        <f t="shared" ca="1" si="1"/>
        <v/>
      </c>
      <c r="D17" s="140" t="str">
        <f t="shared" si="2"/>
        <v/>
      </c>
      <c r="E17" s="141" t="str">
        <f t="shared" ca="1" si="3"/>
        <v/>
      </c>
      <c r="F17" s="140" t="str">
        <f t="shared" si="4"/>
        <v/>
      </c>
      <c r="G17" s="141" t="str">
        <f t="shared" ca="1" si="5"/>
        <v/>
      </c>
      <c r="H17" s="140" t="str">
        <f t="shared" si="6"/>
        <v/>
      </c>
      <c r="I17" s="141" t="str">
        <f t="shared" ca="1" si="7"/>
        <v/>
      </c>
      <c r="J17" s="140" t="str">
        <f t="shared" si="8"/>
        <v/>
      </c>
      <c r="K17" s="141" t="str">
        <f t="shared" ca="1" si="9"/>
        <v/>
      </c>
      <c r="L17" s="140" t="str">
        <f t="shared" si="10"/>
        <v/>
      </c>
      <c r="M17" s="141" t="str">
        <f t="shared" ca="1" si="11"/>
        <v/>
      </c>
      <c r="N17" s="140" t="str">
        <f t="shared" si="12"/>
        <v/>
      </c>
      <c r="O17" s="141" t="str">
        <f t="shared" ca="1" si="13"/>
        <v/>
      </c>
      <c r="P17" s="140" t="str">
        <f t="shared" si="14"/>
        <v/>
      </c>
      <c r="Q17" s="141" t="str">
        <f t="shared" ca="1" si="15"/>
        <v/>
      </c>
      <c r="R17" s="140" t="str">
        <f t="shared" si="16"/>
        <v/>
      </c>
      <c r="S17" s="141" t="str">
        <f t="shared" ca="1" si="17"/>
        <v/>
      </c>
      <c r="T17" s="140" t="str">
        <f t="shared" si="18"/>
        <v/>
      </c>
      <c r="U17" s="141" t="str">
        <f t="shared" si="19"/>
        <v/>
      </c>
      <c r="V17" s="140" t="str">
        <f t="shared" si="20"/>
        <v/>
      </c>
      <c r="W17" s="141" t="str">
        <f t="shared" si="21"/>
        <v/>
      </c>
      <c r="X17" s="140" t="str">
        <f t="shared" si="22"/>
        <v/>
      </c>
      <c r="Y17" s="142"/>
      <c r="Z17" s="142"/>
    </row>
    <row r="18" spans="1:26" ht="21" hidden="1" customHeight="1" x14ac:dyDescent="0.2">
      <c r="A18" s="137"/>
      <c r="B18" s="138" t="str">
        <f t="shared" si="0"/>
        <v/>
      </c>
      <c r="C18" s="139" t="str">
        <f t="shared" ca="1" si="1"/>
        <v/>
      </c>
      <c r="D18" s="140" t="str">
        <f t="shared" si="2"/>
        <v/>
      </c>
      <c r="E18" s="141" t="str">
        <f t="shared" ca="1" si="3"/>
        <v/>
      </c>
      <c r="F18" s="140" t="str">
        <f t="shared" si="4"/>
        <v/>
      </c>
      <c r="G18" s="141" t="str">
        <f t="shared" ca="1" si="5"/>
        <v/>
      </c>
      <c r="H18" s="140" t="str">
        <f t="shared" si="6"/>
        <v/>
      </c>
      <c r="I18" s="141" t="str">
        <f t="shared" ca="1" si="7"/>
        <v/>
      </c>
      <c r="J18" s="140" t="str">
        <f t="shared" si="8"/>
        <v/>
      </c>
      <c r="K18" s="141" t="str">
        <f t="shared" ca="1" si="9"/>
        <v/>
      </c>
      <c r="L18" s="140" t="str">
        <f t="shared" si="10"/>
        <v/>
      </c>
      <c r="M18" s="141" t="str">
        <f t="shared" ca="1" si="11"/>
        <v/>
      </c>
      <c r="N18" s="140" t="str">
        <f t="shared" si="12"/>
        <v/>
      </c>
      <c r="O18" s="141" t="str">
        <f t="shared" ca="1" si="13"/>
        <v/>
      </c>
      <c r="P18" s="140" t="str">
        <f t="shared" si="14"/>
        <v/>
      </c>
      <c r="Q18" s="141" t="str">
        <f t="shared" ca="1" si="15"/>
        <v/>
      </c>
      <c r="R18" s="140" t="str">
        <f t="shared" si="16"/>
        <v/>
      </c>
      <c r="S18" s="141" t="str">
        <f t="shared" ca="1" si="17"/>
        <v/>
      </c>
      <c r="T18" s="140" t="str">
        <f t="shared" si="18"/>
        <v/>
      </c>
      <c r="U18" s="141" t="str">
        <f t="shared" si="19"/>
        <v/>
      </c>
      <c r="V18" s="140" t="str">
        <f t="shared" si="20"/>
        <v/>
      </c>
      <c r="W18" s="141" t="str">
        <f t="shared" si="21"/>
        <v/>
      </c>
      <c r="X18" s="140" t="str">
        <f t="shared" si="22"/>
        <v/>
      </c>
      <c r="Y18" s="142"/>
      <c r="Z18" s="142"/>
    </row>
    <row r="19" spans="1:26" ht="21" hidden="1" customHeight="1" x14ac:dyDescent="0.2">
      <c r="A19" s="137"/>
      <c r="B19" s="138" t="str">
        <f t="shared" si="0"/>
        <v/>
      </c>
      <c r="C19" s="139" t="str">
        <f t="shared" ca="1" si="1"/>
        <v/>
      </c>
      <c r="D19" s="140" t="str">
        <f t="shared" si="2"/>
        <v/>
      </c>
      <c r="E19" s="141" t="str">
        <f t="shared" ca="1" si="3"/>
        <v/>
      </c>
      <c r="F19" s="140" t="str">
        <f t="shared" si="4"/>
        <v/>
      </c>
      <c r="G19" s="141" t="str">
        <f t="shared" ca="1" si="5"/>
        <v/>
      </c>
      <c r="H19" s="140" t="str">
        <f t="shared" si="6"/>
        <v/>
      </c>
      <c r="I19" s="141" t="str">
        <f t="shared" ca="1" si="7"/>
        <v/>
      </c>
      <c r="J19" s="140" t="str">
        <f t="shared" si="8"/>
        <v/>
      </c>
      <c r="K19" s="141" t="str">
        <f t="shared" ca="1" si="9"/>
        <v/>
      </c>
      <c r="L19" s="140" t="str">
        <f t="shared" si="10"/>
        <v/>
      </c>
      <c r="M19" s="141" t="str">
        <f t="shared" ca="1" si="11"/>
        <v/>
      </c>
      <c r="N19" s="140" t="str">
        <f t="shared" si="12"/>
        <v/>
      </c>
      <c r="O19" s="141" t="str">
        <f t="shared" ca="1" si="13"/>
        <v/>
      </c>
      <c r="P19" s="140" t="str">
        <f t="shared" si="14"/>
        <v/>
      </c>
      <c r="Q19" s="141" t="str">
        <f t="shared" ca="1" si="15"/>
        <v/>
      </c>
      <c r="R19" s="140" t="str">
        <f t="shared" si="16"/>
        <v/>
      </c>
      <c r="S19" s="141" t="str">
        <f t="shared" ca="1" si="17"/>
        <v/>
      </c>
      <c r="T19" s="140" t="str">
        <f t="shared" si="18"/>
        <v/>
      </c>
      <c r="U19" s="141" t="str">
        <f t="shared" si="19"/>
        <v/>
      </c>
      <c r="V19" s="140" t="str">
        <f t="shared" si="20"/>
        <v/>
      </c>
      <c r="W19" s="141" t="str">
        <f t="shared" si="21"/>
        <v/>
      </c>
      <c r="X19" s="140" t="str">
        <f t="shared" si="22"/>
        <v/>
      </c>
      <c r="Y19" s="142"/>
      <c r="Z19" s="142"/>
    </row>
    <row r="20" spans="1:26" ht="21" hidden="1" customHeight="1" x14ac:dyDescent="0.2">
      <c r="A20" s="137"/>
      <c r="B20" s="138" t="str">
        <f t="shared" si="0"/>
        <v/>
      </c>
      <c r="C20" s="139" t="str">
        <f t="shared" ca="1" si="1"/>
        <v/>
      </c>
      <c r="D20" s="140" t="str">
        <f t="shared" si="2"/>
        <v/>
      </c>
      <c r="E20" s="141" t="str">
        <f t="shared" ca="1" si="3"/>
        <v/>
      </c>
      <c r="F20" s="140" t="str">
        <f t="shared" si="4"/>
        <v/>
      </c>
      <c r="G20" s="141" t="str">
        <f t="shared" ca="1" si="5"/>
        <v/>
      </c>
      <c r="H20" s="140" t="str">
        <f t="shared" si="6"/>
        <v/>
      </c>
      <c r="I20" s="141" t="str">
        <f t="shared" ca="1" si="7"/>
        <v/>
      </c>
      <c r="J20" s="140" t="str">
        <f t="shared" si="8"/>
        <v/>
      </c>
      <c r="K20" s="141" t="str">
        <f t="shared" ca="1" si="9"/>
        <v/>
      </c>
      <c r="L20" s="140" t="str">
        <f t="shared" si="10"/>
        <v/>
      </c>
      <c r="M20" s="141" t="str">
        <f t="shared" ca="1" si="11"/>
        <v/>
      </c>
      <c r="N20" s="140" t="str">
        <f t="shared" si="12"/>
        <v/>
      </c>
      <c r="O20" s="141" t="str">
        <f t="shared" ca="1" si="13"/>
        <v/>
      </c>
      <c r="P20" s="140" t="str">
        <f t="shared" si="14"/>
        <v/>
      </c>
      <c r="Q20" s="141" t="str">
        <f t="shared" ca="1" si="15"/>
        <v/>
      </c>
      <c r="R20" s="140" t="str">
        <f t="shared" si="16"/>
        <v/>
      </c>
      <c r="S20" s="141" t="str">
        <f t="shared" ca="1" si="17"/>
        <v/>
      </c>
      <c r="T20" s="140" t="str">
        <f t="shared" si="18"/>
        <v/>
      </c>
      <c r="U20" s="141" t="str">
        <f t="shared" si="19"/>
        <v/>
      </c>
      <c r="V20" s="140" t="str">
        <f t="shared" si="20"/>
        <v/>
      </c>
      <c r="W20" s="141" t="str">
        <f t="shared" si="21"/>
        <v/>
      </c>
      <c r="X20" s="140" t="str">
        <f t="shared" si="22"/>
        <v/>
      </c>
      <c r="Y20" s="142"/>
      <c r="Z20" s="142"/>
    </row>
    <row r="21" spans="1:26" ht="21" hidden="1" customHeight="1" x14ac:dyDescent="0.2">
      <c r="A21" s="137"/>
      <c r="B21" s="138" t="str">
        <f t="shared" si="0"/>
        <v/>
      </c>
      <c r="C21" s="139" t="str">
        <f t="shared" ca="1" si="1"/>
        <v/>
      </c>
      <c r="D21" s="140" t="str">
        <f t="shared" si="2"/>
        <v/>
      </c>
      <c r="E21" s="141" t="str">
        <f t="shared" ca="1" si="3"/>
        <v/>
      </c>
      <c r="F21" s="140" t="str">
        <f t="shared" si="4"/>
        <v/>
      </c>
      <c r="G21" s="141" t="str">
        <f t="shared" ca="1" si="5"/>
        <v/>
      </c>
      <c r="H21" s="140" t="str">
        <f t="shared" si="6"/>
        <v/>
      </c>
      <c r="I21" s="141" t="str">
        <f t="shared" ca="1" si="7"/>
        <v/>
      </c>
      <c r="J21" s="140" t="str">
        <f t="shared" si="8"/>
        <v/>
      </c>
      <c r="K21" s="141" t="str">
        <f t="shared" ca="1" si="9"/>
        <v/>
      </c>
      <c r="L21" s="140" t="str">
        <f t="shared" si="10"/>
        <v/>
      </c>
      <c r="M21" s="141" t="str">
        <f t="shared" ca="1" si="11"/>
        <v/>
      </c>
      <c r="N21" s="140" t="str">
        <f t="shared" si="12"/>
        <v/>
      </c>
      <c r="O21" s="141" t="str">
        <f t="shared" ca="1" si="13"/>
        <v/>
      </c>
      <c r="P21" s="140" t="str">
        <f t="shared" si="14"/>
        <v/>
      </c>
      <c r="Q21" s="141" t="str">
        <f t="shared" ca="1" si="15"/>
        <v/>
      </c>
      <c r="R21" s="140" t="str">
        <f t="shared" si="16"/>
        <v/>
      </c>
      <c r="S21" s="141" t="str">
        <f t="shared" ca="1" si="17"/>
        <v/>
      </c>
      <c r="T21" s="140" t="str">
        <f t="shared" si="18"/>
        <v/>
      </c>
      <c r="U21" s="141" t="str">
        <f t="shared" si="19"/>
        <v/>
      </c>
      <c r="V21" s="140" t="str">
        <f t="shared" si="20"/>
        <v/>
      </c>
      <c r="W21" s="141" t="str">
        <f t="shared" si="21"/>
        <v/>
      </c>
      <c r="X21" s="140" t="str">
        <f t="shared" si="22"/>
        <v/>
      </c>
      <c r="Y21" s="142"/>
      <c r="Z21" s="142"/>
    </row>
    <row r="22" spans="1:26" ht="21" hidden="1" customHeight="1" x14ac:dyDescent="0.2">
      <c r="A22" s="137"/>
      <c r="B22" s="138" t="str">
        <f t="shared" si="0"/>
        <v/>
      </c>
      <c r="C22" s="139" t="str">
        <f t="shared" ca="1" si="1"/>
        <v/>
      </c>
      <c r="D22" s="140" t="str">
        <f t="shared" si="2"/>
        <v/>
      </c>
      <c r="E22" s="141" t="str">
        <f t="shared" ca="1" si="3"/>
        <v/>
      </c>
      <c r="F22" s="140" t="str">
        <f t="shared" si="4"/>
        <v/>
      </c>
      <c r="G22" s="141" t="str">
        <f t="shared" ca="1" si="5"/>
        <v/>
      </c>
      <c r="H22" s="140" t="str">
        <f t="shared" si="6"/>
        <v/>
      </c>
      <c r="I22" s="141" t="str">
        <f t="shared" ca="1" si="7"/>
        <v/>
      </c>
      <c r="J22" s="140" t="str">
        <f t="shared" si="8"/>
        <v/>
      </c>
      <c r="K22" s="141" t="str">
        <f t="shared" ca="1" si="9"/>
        <v/>
      </c>
      <c r="L22" s="140" t="str">
        <f t="shared" si="10"/>
        <v/>
      </c>
      <c r="M22" s="141" t="str">
        <f t="shared" ca="1" si="11"/>
        <v/>
      </c>
      <c r="N22" s="140" t="str">
        <f t="shared" si="12"/>
        <v/>
      </c>
      <c r="O22" s="141" t="str">
        <f t="shared" ca="1" si="13"/>
        <v/>
      </c>
      <c r="P22" s="140" t="str">
        <f t="shared" si="14"/>
        <v/>
      </c>
      <c r="Q22" s="141" t="str">
        <f t="shared" ca="1" si="15"/>
        <v/>
      </c>
      <c r="R22" s="140" t="str">
        <f t="shared" si="16"/>
        <v/>
      </c>
      <c r="S22" s="141" t="str">
        <f t="shared" ca="1" si="17"/>
        <v/>
      </c>
      <c r="T22" s="140" t="str">
        <f t="shared" si="18"/>
        <v/>
      </c>
      <c r="U22" s="141" t="str">
        <f t="shared" si="19"/>
        <v/>
      </c>
      <c r="V22" s="140" t="str">
        <f t="shared" si="20"/>
        <v/>
      </c>
      <c r="W22" s="141" t="str">
        <f t="shared" si="21"/>
        <v/>
      </c>
      <c r="X22" s="140" t="str">
        <f t="shared" si="22"/>
        <v/>
      </c>
      <c r="Y22" s="142"/>
      <c r="Z22" s="142"/>
    </row>
    <row r="23" spans="1:26" ht="21" hidden="1" customHeight="1" x14ac:dyDescent="0.2">
      <c r="A23" s="137"/>
      <c r="B23" s="138" t="str">
        <f t="shared" si="0"/>
        <v/>
      </c>
      <c r="C23" s="139" t="str">
        <f t="shared" ca="1" si="1"/>
        <v/>
      </c>
      <c r="D23" s="140" t="str">
        <f t="shared" si="2"/>
        <v/>
      </c>
      <c r="E23" s="141" t="str">
        <f t="shared" ca="1" si="3"/>
        <v/>
      </c>
      <c r="F23" s="140" t="str">
        <f t="shared" si="4"/>
        <v/>
      </c>
      <c r="G23" s="141" t="str">
        <f t="shared" ca="1" si="5"/>
        <v/>
      </c>
      <c r="H23" s="140" t="str">
        <f t="shared" si="6"/>
        <v/>
      </c>
      <c r="I23" s="141" t="str">
        <f t="shared" ca="1" si="7"/>
        <v/>
      </c>
      <c r="J23" s="140" t="str">
        <f t="shared" si="8"/>
        <v/>
      </c>
      <c r="K23" s="141" t="str">
        <f t="shared" ca="1" si="9"/>
        <v/>
      </c>
      <c r="L23" s="140" t="str">
        <f t="shared" si="10"/>
        <v/>
      </c>
      <c r="M23" s="141" t="str">
        <f t="shared" ca="1" si="11"/>
        <v/>
      </c>
      <c r="N23" s="140" t="str">
        <f t="shared" si="12"/>
        <v/>
      </c>
      <c r="O23" s="141" t="str">
        <f t="shared" ca="1" si="13"/>
        <v/>
      </c>
      <c r="P23" s="140" t="str">
        <f t="shared" si="14"/>
        <v/>
      </c>
      <c r="Q23" s="141" t="str">
        <f t="shared" ca="1" si="15"/>
        <v/>
      </c>
      <c r="R23" s="140" t="str">
        <f t="shared" si="16"/>
        <v/>
      </c>
      <c r="S23" s="141" t="str">
        <f t="shared" ca="1" si="17"/>
        <v/>
      </c>
      <c r="T23" s="140" t="str">
        <f t="shared" si="18"/>
        <v/>
      </c>
      <c r="U23" s="141" t="str">
        <f t="shared" si="19"/>
        <v/>
      </c>
      <c r="V23" s="140" t="str">
        <f t="shared" si="20"/>
        <v/>
      </c>
      <c r="W23" s="141" t="str">
        <f t="shared" si="21"/>
        <v/>
      </c>
      <c r="X23" s="140" t="str">
        <f t="shared" si="22"/>
        <v/>
      </c>
      <c r="Y23" s="142"/>
      <c r="Z23" s="142"/>
    </row>
    <row r="24" spans="1:26" ht="21" hidden="1" customHeight="1" x14ac:dyDescent="0.2">
      <c r="A24" s="137"/>
      <c r="B24" s="138" t="str">
        <f t="shared" si="0"/>
        <v/>
      </c>
      <c r="C24" s="139" t="str">
        <f t="shared" ca="1" si="1"/>
        <v/>
      </c>
      <c r="D24" s="140" t="str">
        <f t="shared" si="2"/>
        <v/>
      </c>
      <c r="E24" s="141" t="str">
        <f t="shared" ca="1" si="3"/>
        <v/>
      </c>
      <c r="F24" s="140" t="str">
        <f t="shared" si="4"/>
        <v/>
      </c>
      <c r="G24" s="141" t="str">
        <f t="shared" ca="1" si="5"/>
        <v/>
      </c>
      <c r="H24" s="140" t="str">
        <f t="shared" si="6"/>
        <v/>
      </c>
      <c r="I24" s="141" t="str">
        <f t="shared" ca="1" si="7"/>
        <v/>
      </c>
      <c r="J24" s="140" t="str">
        <f t="shared" si="8"/>
        <v/>
      </c>
      <c r="K24" s="141" t="str">
        <f t="shared" ca="1" si="9"/>
        <v/>
      </c>
      <c r="L24" s="140" t="str">
        <f t="shared" si="10"/>
        <v/>
      </c>
      <c r="M24" s="141" t="str">
        <f t="shared" ca="1" si="11"/>
        <v/>
      </c>
      <c r="N24" s="140" t="str">
        <f t="shared" si="12"/>
        <v/>
      </c>
      <c r="O24" s="141" t="str">
        <f t="shared" ca="1" si="13"/>
        <v/>
      </c>
      <c r="P24" s="140" t="str">
        <f t="shared" si="14"/>
        <v/>
      </c>
      <c r="Q24" s="141" t="str">
        <f t="shared" ca="1" si="15"/>
        <v/>
      </c>
      <c r="R24" s="140" t="str">
        <f t="shared" si="16"/>
        <v/>
      </c>
      <c r="S24" s="141" t="str">
        <f t="shared" ca="1" si="17"/>
        <v/>
      </c>
      <c r="T24" s="140" t="str">
        <f t="shared" si="18"/>
        <v/>
      </c>
      <c r="U24" s="141" t="str">
        <f t="shared" si="19"/>
        <v/>
      </c>
      <c r="V24" s="140" t="str">
        <f t="shared" si="20"/>
        <v/>
      </c>
      <c r="W24" s="141" t="str">
        <f t="shared" si="21"/>
        <v/>
      </c>
      <c r="X24" s="140" t="str">
        <f t="shared" si="22"/>
        <v/>
      </c>
      <c r="Y24" s="142"/>
      <c r="Z24" s="142"/>
    </row>
    <row r="25" spans="1:26" ht="21" hidden="1" customHeight="1" x14ac:dyDescent="0.2">
      <c r="A25" s="137"/>
      <c r="B25" s="138" t="str">
        <f t="shared" si="0"/>
        <v/>
      </c>
      <c r="C25" s="139" t="str">
        <f t="shared" ca="1" si="1"/>
        <v/>
      </c>
      <c r="D25" s="140" t="str">
        <f t="shared" si="2"/>
        <v/>
      </c>
      <c r="E25" s="141" t="str">
        <f t="shared" ca="1" si="3"/>
        <v/>
      </c>
      <c r="F25" s="140" t="str">
        <f t="shared" si="4"/>
        <v/>
      </c>
      <c r="G25" s="141" t="str">
        <f t="shared" ca="1" si="5"/>
        <v/>
      </c>
      <c r="H25" s="140" t="str">
        <f t="shared" si="6"/>
        <v/>
      </c>
      <c r="I25" s="141" t="str">
        <f t="shared" ca="1" si="7"/>
        <v/>
      </c>
      <c r="J25" s="140" t="str">
        <f t="shared" si="8"/>
        <v/>
      </c>
      <c r="K25" s="141" t="str">
        <f t="shared" ca="1" si="9"/>
        <v/>
      </c>
      <c r="L25" s="140" t="str">
        <f t="shared" ref="L25:L70" si="23">IF($A25="","",IF(K25="","",IF($K$4="Media aritmética",(K25&lt;=$B25)*($E$5/$B$4)+(K25&gt;$B25)*0,IF(AND(ROUND(AVERAGE($C25,$E25,$G25,$I25,$K25,$M25,$O25,$Q25,$S25,$U25,$W25,#REF!,#REF!,#REF!,#REF!),2)-$B25/2&lt;=K25,(ROUND(AVERAGE($C25,$E25,$G25,$I25,$K25,$M25,$O25,$Q25,$S25,$U25,$W25,#REF!,#REF!,#REF!,#REF!),2)+$B25/2&gt;K25)),($E$5/$B$4),0))))</f>
        <v/>
      </c>
      <c r="M25" s="141" t="str">
        <f t="shared" ca="1" si="11"/>
        <v/>
      </c>
      <c r="N25" s="140" t="str">
        <f t="shared" ref="N25:N70" si="24">IF($A25="","",IF(M25="","",IF($K$4="Media aritmética",(M25&lt;=$B25)*($E$5/$B$4)+(M25&gt;$B25)*0,IF(AND(ROUND(AVERAGE($C25,$E25,$G25,$I25,$K25,$M25,$O25,$Q25,$S25,$U25,$W25,#REF!,#REF!,#REF!,#REF!),2)-$B25/2&lt;=M25,(ROUND(AVERAGE($C25,$E25,$G25,$I25,$K25,$M25,$O25,$Q25,$S25,$U25,$W25,#REF!,#REF!,#REF!,#REF!),2)+$B25/2&gt;M25)),($E$5/$B$4),0))))</f>
        <v/>
      </c>
      <c r="O25" s="141" t="str">
        <f t="shared" ca="1" si="13"/>
        <v/>
      </c>
      <c r="P25" s="140" t="str">
        <f t="shared" ref="P25:P70" si="25">IF($A25="","",IF(O25="","",IF($K$4="Media aritmética",(O25&lt;=$B25)*($E$5/$B$4)+(O25&gt;$B25)*0,IF(AND(ROUND(AVERAGE($C25,$E25,$G25,$I25,$K25,$M25,$O25,$Q25,$S25,$U25,$W25,#REF!,#REF!,#REF!,#REF!),2)-$B25/2&lt;=O25,(ROUND(AVERAGE($C25,$E25,$G25,$I25,$K25,$M25,$O25,$Q25,$S25,$U25,$W25,#REF!,#REF!,#REF!,#REF!),2)+$B25/2&gt;O25)),($E$5/$B$4),0))))</f>
        <v/>
      </c>
      <c r="Q25" s="141" t="str">
        <f t="shared" ca="1" si="15"/>
        <v/>
      </c>
      <c r="R25" s="140" t="str">
        <f t="shared" ref="R25:R70" si="26">IF($A25="","",IF(Q25="","",IF($K$4="Media aritmética",(Q25&lt;=$B25)*($E$5/$B$4)+(Q25&gt;$B25)*0,IF(AND(ROUND(AVERAGE($C25,$E25,$G25,$I25,$K25,$M25,$O25,$Q25,$S25,$U25,$W25,#REF!,#REF!,#REF!,#REF!),2)-$B25/2&lt;=Q25,(ROUND(AVERAGE($C25,$E25,$G25,$I25,$K25,$M25,$O25,$Q25,$S25,$U25,$W25,#REF!,#REF!,#REF!,#REF!),2)+$B25/2&gt;Q25)),($E$5/$B$4),0))))</f>
        <v/>
      </c>
      <c r="S25" s="141" t="str">
        <f t="shared" ca="1" si="17"/>
        <v/>
      </c>
      <c r="T25" s="140" t="str">
        <f t="shared" ref="T25:T70" si="27">IF($A25="","",IF(S25="","",IF($K$4="Media aritmética",(S25&lt;=$B25)*($E$5/$B$4)+(S25&gt;$B25)*0,IF(AND(ROUND(AVERAGE($C25,$E25,$G25,$I25,$K25,$M25,$O25,$Q25,$S25,$U25,$W25,#REF!,#REF!,#REF!,#REF!),2)-$B25/2&lt;=S25,(ROUND(AVERAGE($C25,$E25,$G25,$I25,$K25,$M25,$O25,$Q25,$S25,$U25,$W25,#REF!,#REF!,#REF!,#REF!),2)+$B25/2&gt;S25)),($E$5/$B$4),0))))</f>
        <v/>
      </c>
      <c r="U25" s="141" t="str">
        <f t="shared" si="19"/>
        <v/>
      </c>
      <c r="V25" s="140" t="str">
        <f t="shared" ref="V25:V70" si="28">IF($A25="","",IF(U25="","",IF($K$4="Media aritmética",(U25&lt;=$B25)*($E$5/$B$4)+(U25&gt;$B25)*0,IF(AND(ROUND(AVERAGE($C25,$E25,$G25,$I25,$K25,$M25,$O25,$Q25,$S25,$U25,$W25,#REF!,#REF!,#REF!,#REF!),2)-$B25/2&lt;=U25,(ROUND(AVERAGE($C25,$E25,$G25,$I25,$K25,$M25,$O25,$Q25,$S25,$U25,$W25,#REF!,#REF!,#REF!,#REF!),2)+$B25/2&gt;U25)),($E$5/$B$4),0))))</f>
        <v/>
      </c>
      <c r="W25" s="141" t="str">
        <f t="shared" si="21"/>
        <v/>
      </c>
      <c r="X25" s="140" t="str">
        <f t="shared" ref="X25:X70" si="29">IF($A25="","",IF(W25="","",IF($K$4="Media aritmética",(W25&lt;=$B25)*($E$5/$B$4)+(W25&gt;$B25)*0,IF(AND(ROUND(AVERAGE($C25,$E25,$G25,$I25,$K25,$M25,$O25,$Q25,$S25,$U25,$W25,#REF!,#REF!,#REF!,#REF!),2)-$B25/2&lt;=W25,(ROUND(AVERAGE($C25,$E25,$G25,$I25,$K25,$M25,$O25,$Q25,$S25,$U25,$W25,#REF!,#REF!,#REF!,#REF!),2)+$B25/2&gt;W25)),($E$5/$B$4),0))))</f>
        <v/>
      </c>
      <c r="Y25" s="142"/>
      <c r="Z25" s="142"/>
    </row>
    <row r="26" spans="1:26" ht="21" hidden="1" customHeight="1" x14ac:dyDescent="0.2">
      <c r="A26" s="137"/>
      <c r="B26" s="138" t="str">
        <f t="shared" si="0"/>
        <v/>
      </c>
      <c r="C26" s="139" t="str">
        <f t="shared" ca="1" si="1"/>
        <v/>
      </c>
      <c r="D26" s="140" t="str">
        <f t="shared" si="2"/>
        <v/>
      </c>
      <c r="E26" s="141" t="str">
        <f t="shared" ca="1" si="3"/>
        <v/>
      </c>
      <c r="F26" s="140" t="str">
        <f t="shared" si="4"/>
        <v/>
      </c>
      <c r="G26" s="141" t="str">
        <f t="shared" ca="1" si="5"/>
        <v/>
      </c>
      <c r="H26" s="140" t="str">
        <f t="shared" si="6"/>
        <v/>
      </c>
      <c r="I26" s="141" t="str">
        <f t="shared" ca="1" si="7"/>
        <v/>
      </c>
      <c r="J26" s="140" t="str">
        <f t="shared" si="8"/>
        <v/>
      </c>
      <c r="K26" s="141" t="str">
        <f t="shared" ca="1" si="9"/>
        <v/>
      </c>
      <c r="L26" s="140" t="str">
        <f t="shared" si="23"/>
        <v/>
      </c>
      <c r="M26" s="141" t="str">
        <f t="shared" ca="1" si="11"/>
        <v/>
      </c>
      <c r="N26" s="140" t="str">
        <f t="shared" si="24"/>
        <v/>
      </c>
      <c r="O26" s="141" t="str">
        <f t="shared" ca="1" si="13"/>
        <v/>
      </c>
      <c r="P26" s="140" t="str">
        <f t="shared" si="25"/>
        <v/>
      </c>
      <c r="Q26" s="141" t="str">
        <f t="shared" ca="1" si="15"/>
        <v/>
      </c>
      <c r="R26" s="140" t="str">
        <f t="shared" si="26"/>
        <v/>
      </c>
      <c r="S26" s="141" t="str">
        <f t="shared" ca="1" si="17"/>
        <v/>
      </c>
      <c r="T26" s="140" t="str">
        <f t="shared" si="27"/>
        <v/>
      </c>
      <c r="U26" s="141" t="str">
        <f t="shared" si="19"/>
        <v/>
      </c>
      <c r="V26" s="140" t="str">
        <f t="shared" si="28"/>
        <v/>
      </c>
      <c r="W26" s="141" t="str">
        <f t="shared" si="21"/>
        <v/>
      </c>
      <c r="X26" s="140" t="str">
        <f t="shared" si="29"/>
        <v/>
      </c>
      <c r="Y26" s="142"/>
      <c r="Z26" s="142"/>
    </row>
    <row r="27" spans="1:26" ht="21" hidden="1" customHeight="1" x14ac:dyDescent="0.2">
      <c r="A27" s="137"/>
      <c r="B27" s="138" t="str">
        <f t="shared" si="0"/>
        <v/>
      </c>
      <c r="C27" s="139" t="str">
        <f t="shared" ca="1" si="1"/>
        <v/>
      </c>
      <c r="D27" s="140" t="str">
        <f t="shared" si="2"/>
        <v/>
      </c>
      <c r="E27" s="141" t="str">
        <f t="shared" ca="1" si="3"/>
        <v/>
      </c>
      <c r="F27" s="140" t="str">
        <f t="shared" si="4"/>
        <v/>
      </c>
      <c r="G27" s="141" t="str">
        <f t="shared" ca="1" si="5"/>
        <v/>
      </c>
      <c r="H27" s="140" t="str">
        <f t="shared" si="6"/>
        <v/>
      </c>
      <c r="I27" s="141" t="str">
        <f t="shared" ca="1" si="7"/>
        <v/>
      </c>
      <c r="J27" s="140" t="str">
        <f t="shared" si="8"/>
        <v/>
      </c>
      <c r="K27" s="141" t="str">
        <f t="shared" ca="1" si="9"/>
        <v/>
      </c>
      <c r="L27" s="140" t="str">
        <f t="shared" si="23"/>
        <v/>
      </c>
      <c r="M27" s="141" t="str">
        <f t="shared" ca="1" si="11"/>
        <v/>
      </c>
      <c r="N27" s="140" t="str">
        <f t="shared" si="24"/>
        <v/>
      </c>
      <c r="O27" s="141" t="str">
        <f t="shared" ca="1" si="13"/>
        <v/>
      </c>
      <c r="P27" s="140" t="str">
        <f t="shared" si="25"/>
        <v/>
      </c>
      <c r="Q27" s="141" t="str">
        <f t="shared" ca="1" si="15"/>
        <v/>
      </c>
      <c r="R27" s="140" t="str">
        <f t="shared" si="26"/>
        <v/>
      </c>
      <c r="S27" s="141" t="str">
        <f t="shared" ca="1" si="17"/>
        <v/>
      </c>
      <c r="T27" s="140" t="str">
        <f t="shared" si="27"/>
        <v/>
      </c>
      <c r="U27" s="141" t="str">
        <f t="shared" si="19"/>
        <v/>
      </c>
      <c r="V27" s="140" t="str">
        <f t="shared" si="28"/>
        <v/>
      </c>
      <c r="W27" s="141" t="str">
        <f t="shared" si="21"/>
        <v/>
      </c>
      <c r="X27" s="140" t="str">
        <f t="shared" si="29"/>
        <v/>
      </c>
      <c r="Y27" s="142"/>
      <c r="Z27" s="142"/>
    </row>
    <row r="28" spans="1:26" ht="21" hidden="1" customHeight="1" x14ac:dyDescent="0.2">
      <c r="A28" s="137"/>
      <c r="B28" s="138" t="str">
        <f t="shared" si="0"/>
        <v/>
      </c>
      <c r="C28" s="139" t="str">
        <f t="shared" ca="1" si="1"/>
        <v/>
      </c>
      <c r="D28" s="140" t="str">
        <f t="shared" si="2"/>
        <v/>
      </c>
      <c r="E28" s="141" t="str">
        <f t="shared" ca="1" si="3"/>
        <v/>
      </c>
      <c r="F28" s="140" t="str">
        <f t="shared" si="4"/>
        <v/>
      </c>
      <c r="G28" s="141" t="str">
        <f t="shared" ca="1" si="5"/>
        <v/>
      </c>
      <c r="H28" s="140" t="str">
        <f t="shared" si="6"/>
        <v/>
      </c>
      <c r="I28" s="141" t="str">
        <f t="shared" ca="1" si="7"/>
        <v/>
      </c>
      <c r="J28" s="140" t="str">
        <f t="shared" si="8"/>
        <v/>
      </c>
      <c r="K28" s="141" t="str">
        <f t="shared" ca="1" si="9"/>
        <v/>
      </c>
      <c r="L28" s="140" t="str">
        <f t="shared" si="23"/>
        <v/>
      </c>
      <c r="M28" s="141" t="str">
        <f t="shared" ca="1" si="11"/>
        <v/>
      </c>
      <c r="N28" s="140" t="str">
        <f t="shared" si="24"/>
        <v/>
      </c>
      <c r="O28" s="141" t="str">
        <f t="shared" ca="1" si="13"/>
        <v/>
      </c>
      <c r="P28" s="140" t="str">
        <f t="shared" si="25"/>
        <v/>
      </c>
      <c r="Q28" s="141" t="str">
        <f t="shared" ca="1" si="15"/>
        <v/>
      </c>
      <c r="R28" s="140" t="str">
        <f t="shared" si="26"/>
        <v/>
      </c>
      <c r="S28" s="141" t="str">
        <f t="shared" ca="1" si="17"/>
        <v/>
      </c>
      <c r="T28" s="140" t="str">
        <f t="shared" si="27"/>
        <v/>
      </c>
      <c r="U28" s="141" t="str">
        <f t="shared" si="19"/>
        <v/>
      </c>
      <c r="V28" s="140" t="str">
        <f t="shared" si="28"/>
        <v/>
      </c>
      <c r="W28" s="141" t="str">
        <f t="shared" si="21"/>
        <v/>
      </c>
      <c r="X28" s="140" t="str">
        <f t="shared" si="29"/>
        <v/>
      </c>
      <c r="Y28" s="142"/>
      <c r="Z28" s="142"/>
    </row>
    <row r="29" spans="1:26" ht="21" hidden="1" customHeight="1" x14ac:dyDescent="0.2">
      <c r="A29" s="137"/>
      <c r="B29" s="138" t="str">
        <f t="shared" si="0"/>
        <v/>
      </c>
      <c r="C29" s="139" t="str">
        <f t="shared" ca="1" si="1"/>
        <v/>
      </c>
      <c r="D29" s="140" t="str">
        <f t="shared" si="2"/>
        <v/>
      </c>
      <c r="E29" s="141" t="str">
        <f t="shared" ca="1" si="3"/>
        <v/>
      </c>
      <c r="F29" s="140" t="str">
        <f t="shared" si="4"/>
        <v/>
      </c>
      <c r="G29" s="141" t="str">
        <f t="shared" ca="1" si="5"/>
        <v/>
      </c>
      <c r="H29" s="140" t="str">
        <f t="shared" si="6"/>
        <v/>
      </c>
      <c r="I29" s="141" t="str">
        <f t="shared" ca="1" si="7"/>
        <v/>
      </c>
      <c r="J29" s="140" t="str">
        <f t="shared" si="8"/>
        <v/>
      </c>
      <c r="K29" s="141" t="str">
        <f t="shared" ca="1" si="9"/>
        <v/>
      </c>
      <c r="L29" s="140" t="str">
        <f t="shared" si="23"/>
        <v/>
      </c>
      <c r="M29" s="141" t="str">
        <f t="shared" ca="1" si="11"/>
        <v/>
      </c>
      <c r="N29" s="140" t="str">
        <f t="shared" si="24"/>
        <v/>
      </c>
      <c r="O29" s="141" t="str">
        <f t="shared" ca="1" si="13"/>
        <v/>
      </c>
      <c r="P29" s="140" t="str">
        <f t="shared" si="25"/>
        <v/>
      </c>
      <c r="Q29" s="141" t="str">
        <f t="shared" ca="1" si="15"/>
        <v/>
      </c>
      <c r="R29" s="140" t="str">
        <f t="shared" si="26"/>
        <v/>
      </c>
      <c r="S29" s="141" t="str">
        <f t="shared" ca="1" si="17"/>
        <v/>
      </c>
      <c r="T29" s="140" t="str">
        <f t="shared" si="27"/>
        <v/>
      </c>
      <c r="U29" s="141" t="str">
        <f t="shared" si="19"/>
        <v/>
      </c>
      <c r="V29" s="140" t="str">
        <f t="shared" si="28"/>
        <v/>
      </c>
      <c r="W29" s="141" t="str">
        <f t="shared" si="21"/>
        <v/>
      </c>
      <c r="X29" s="140" t="str">
        <f t="shared" si="29"/>
        <v/>
      </c>
      <c r="Y29" s="142"/>
      <c r="Z29" s="142"/>
    </row>
    <row r="30" spans="1:26" ht="21" hidden="1" customHeight="1" x14ac:dyDescent="0.2">
      <c r="A30" s="137"/>
      <c r="B30" s="138" t="str">
        <f t="shared" si="0"/>
        <v/>
      </c>
      <c r="C30" s="139" t="str">
        <f t="shared" ca="1" si="1"/>
        <v/>
      </c>
      <c r="D30" s="140" t="str">
        <f t="shared" si="2"/>
        <v/>
      </c>
      <c r="E30" s="141" t="str">
        <f t="shared" ca="1" si="3"/>
        <v/>
      </c>
      <c r="F30" s="140" t="str">
        <f t="shared" si="4"/>
        <v/>
      </c>
      <c r="G30" s="141" t="str">
        <f t="shared" ca="1" si="5"/>
        <v/>
      </c>
      <c r="H30" s="140" t="str">
        <f t="shared" si="6"/>
        <v/>
      </c>
      <c r="I30" s="141" t="str">
        <f t="shared" ca="1" si="7"/>
        <v/>
      </c>
      <c r="J30" s="140" t="str">
        <f t="shared" si="8"/>
        <v/>
      </c>
      <c r="K30" s="141" t="str">
        <f t="shared" ca="1" si="9"/>
        <v/>
      </c>
      <c r="L30" s="140" t="str">
        <f t="shared" si="23"/>
        <v/>
      </c>
      <c r="M30" s="141" t="str">
        <f t="shared" ca="1" si="11"/>
        <v/>
      </c>
      <c r="N30" s="140" t="str">
        <f t="shared" si="24"/>
        <v/>
      </c>
      <c r="O30" s="141" t="str">
        <f t="shared" ca="1" si="13"/>
        <v/>
      </c>
      <c r="P30" s="140" t="str">
        <f t="shared" si="25"/>
        <v/>
      </c>
      <c r="Q30" s="141" t="str">
        <f t="shared" ca="1" si="15"/>
        <v/>
      </c>
      <c r="R30" s="140" t="str">
        <f t="shared" si="26"/>
        <v/>
      </c>
      <c r="S30" s="141" t="str">
        <f t="shared" ca="1" si="17"/>
        <v/>
      </c>
      <c r="T30" s="140" t="str">
        <f t="shared" si="27"/>
        <v/>
      </c>
      <c r="U30" s="141" t="str">
        <f t="shared" si="19"/>
        <v/>
      </c>
      <c r="V30" s="140" t="str">
        <f t="shared" si="28"/>
        <v/>
      </c>
      <c r="W30" s="141" t="str">
        <f t="shared" si="21"/>
        <v/>
      </c>
      <c r="X30" s="140" t="str">
        <f t="shared" si="29"/>
        <v/>
      </c>
      <c r="Y30" s="142"/>
      <c r="Z30" s="142"/>
    </row>
    <row r="31" spans="1:26" ht="21" hidden="1" customHeight="1" x14ac:dyDescent="0.2">
      <c r="A31" s="137"/>
      <c r="B31" s="138" t="str">
        <f t="shared" si="0"/>
        <v/>
      </c>
      <c r="C31" s="139" t="str">
        <f t="shared" ca="1" si="1"/>
        <v/>
      </c>
      <c r="D31" s="140" t="str">
        <f t="shared" si="2"/>
        <v/>
      </c>
      <c r="E31" s="141" t="str">
        <f t="shared" ca="1" si="3"/>
        <v/>
      </c>
      <c r="F31" s="140" t="str">
        <f t="shared" si="4"/>
        <v/>
      </c>
      <c r="G31" s="141" t="str">
        <f t="shared" ca="1" si="5"/>
        <v/>
      </c>
      <c r="H31" s="140" t="str">
        <f t="shared" si="6"/>
        <v/>
      </c>
      <c r="I31" s="141" t="str">
        <f t="shared" ca="1" si="7"/>
        <v/>
      </c>
      <c r="J31" s="140" t="str">
        <f t="shared" si="8"/>
        <v/>
      </c>
      <c r="K31" s="141" t="str">
        <f t="shared" ca="1" si="9"/>
        <v/>
      </c>
      <c r="L31" s="140" t="str">
        <f t="shared" si="23"/>
        <v/>
      </c>
      <c r="M31" s="141" t="str">
        <f t="shared" ca="1" si="11"/>
        <v/>
      </c>
      <c r="N31" s="140" t="str">
        <f t="shared" si="24"/>
        <v/>
      </c>
      <c r="O31" s="141" t="str">
        <f t="shared" ca="1" si="13"/>
        <v/>
      </c>
      <c r="P31" s="140" t="str">
        <f t="shared" si="25"/>
        <v/>
      </c>
      <c r="Q31" s="141" t="str">
        <f t="shared" ca="1" si="15"/>
        <v/>
      </c>
      <c r="R31" s="140" t="str">
        <f t="shared" si="26"/>
        <v/>
      </c>
      <c r="S31" s="141" t="str">
        <f t="shared" ca="1" si="17"/>
        <v/>
      </c>
      <c r="T31" s="140" t="str">
        <f t="shared" si="27"/>
        <v/>
      </c>
      <c r="U31" s="141" t="str">
        <f t="shared" si="19"/>
        <v/>
      </c>
      <c r="V31" s="140" t="str">
        <f t="shared" si="28"/>
        <v/>
      </c>
      <c r="W31" s="141" t="str">
        <f t="shared" si="21"/>
        <v/>
      </c>
      <c r="X31" s="140" t="str">
        <f t="shared" si="29"/>
        <v/>
      </c>
      <c r="Y31" s="142"/>
      <c r="Z31" s="142"/>
    </row>
    <row r="32" spans="1:26" ht="21" hidden="1" customHeight="1" x14ac:dyDescent="0.2">
      <c r="A32" s="137"/>
      <c r="B32" s="138" t="str">
        <f t="shared" si="0"/>
        <v/>
      </c>
      <c r="C32" s="139" t="str">
        <f t="shared" ca="1" si="1"/>
        <v/>
      </c>
      <c r="D32" s="140" t="str">
        <f t="shared" si="2"/>
        <v/>
      </c>
      <c r="E32" s="141" t="str">
        <f t="shared" ca="1" si="3"/>
        <v/>
      </c>
      <c r="F32" s="140" t="str">
        <f t="shared" si="4"/>
        <v/>
      </c>
      <c r="G32" s="141" t="str">
        <f t="shared" ca="1" si="5"/>
        <v/>
      </c>
      <c r="H32" s="140" t="str">
        <f t="shared" si="6"/>
        <v/>
      </c>
      <c r="I32" s="141" t="str">
        <f t="shared" ca="1" si="7"/>
        <v/>
      </c>
      <c r="J32" s="140" t="str">
        <f t="shared" si="8"/>
        <v/>
      </c>
      <c r="K32" s="141" t="str">
        <f t="shared" ca="1" si="9"/>
        <v/>
      </c>
      <c r="L32" s="140" t="str">
        <f t="shared" si="23"/>
        <v/>
      </c>
      <c r="M32" s="141" t="str">
        <f t="shared" ca="1" si="11"/>
        <v/>
      </c>
      <c r="N32" s="140" t="str">
        <f t="shared" si="24"/>
        <v/>
      </c>
      <c r="O32" s="141" t="str">
        <f t="shared" ca="1" si="13"/>
        <v/>
      </c>
      <c r="P32" s="140" t="str">
        <f t="shared" si="25"/>
        <v/>
      </c>
      <c r="Q32" s="141" t="str">
        <f t="shared" ca="1" si="15"/>
        <v/>
      </c>
      <c r="R32" s="140" t="str">
        <f t="shared" si="26"/>
        <v/>
      </c>
      <c r="S32" s="141" t="str">
        <f t="shared" ca="1" si="17"/>
        <v/>
      </c>
      <c r="T32" s="140" t="str">
        <f t="shared" si="27"/>
        <v/>
      </c>
      <c r="U32" s="141" t="str">
        <f t="shared" si="19"/>
        <v/>
      </c>
      <c r="V32" s="140" t="str">
        <f t="shared" si="28"/>
        <v/>
      </c>
      <c r="W32" s="141" t="str">
        <f t="shared" si="21"/>
        <v/>
      </c>
      <c r="X32" s="140" t="str">
        <f t="shared" si="29"/>
        <v/>
      </c>
      <c r="Y32" s="142"/>
      <c r="Z32" s="142"/>
    </row>
    <row r="33" spans="1:26" ht="21" hidden="1" customHeight="1" x14ac:dyDescent="0.2">
      <c r="A33" s="137"/>
      <c r="B33" s="138" t="str">
        <f t="shared" si="0"/>
        <v/>
      </c>
      <c r="C33" s="139" t="str">
        <f t="shared" ca="1" si="1"/>
        <v/>
      </c>
      <c r="D33" s="140" t="str">
        <f t="shared" si="2"/>
        <v/>
      </c>
      <c r="E33" s="141" t="str">
        <f t="shared" ca="1" si="3"/>
        <v/>
      </c>
      <c r="F33" s="140" t="str">
        <f t="shared" si="4"/>
        <v/>
      </c>
      <c r="G33" s="141" t="str">
        <f t="shared" ca="1" si="5"/>
        <v/>
      </c>
      <c r="H33" s="140" t="str">
        <f t="shared" si="6"/>
        <v/>
      </c>
      <c r="I33" s="141" t="str">
        <f t="shared" ca="1" si="7"/>
        <v/>
      </c>
      <c r="J33" s="140" t="str">
        <f t="shared" si="8"/>
        <v/>
      </c>
      <c r="K33" s="141" t="str">
        <f t="shared" ca="1" si="9"/>
        <v/>
      </c>
      <c r="L33" s="140" t="str">
        <f t="shared" si="23"/>
        <v/>
      </c>
      <c r="M33" s="141" t="str">
        <f t="shared" ca="1" si="11"/>
        <v/>
      </c>
      <c r="N33" s="140" t="str">
        <f t="shared" si="24"/>
        <v/>
      </c>
      <c r="O33" s="141" t="str">
        <f t="shared" ca="1" si="13"/>
        <v/>
      </c>
      <c r="P33" s="140" t="str">
        <f t="shared" si="25"/>
        <v/>
      </c>
      <c r="Q33" s="141" t="str">
        <f t="shared" ca="1" si="15"/>
        <v/>
      </c>
      <c r="R33" s="140" t="str">
        <f t="shared" si="26"/>
        <v/>
      </c>
      <c r="S33" s="141" t="str">
        <f t="shared" ca="1" si="17"/>
        <v/>
      </c>
      <c r="T33" s="140" t="str">
        <f t="shared" si="27"/>
        <v/>
      </c>
      <c r="U33" s="141" t="str">
        <f t="shared" si="19"/>
        <v/>
      </c>
      <c r="V33" s="140" t="str">
        <f t="shared" si="28"/>
        <v/>
      </c>
      <c r="W33" s="141" t="str">
        <f t="shared" si="21"/>
        <v/>
      </c>
      <c r="X33" s="140" t="str">
        <f t="shared" si="29"/>
        <v/>
      </c>
      <c r="Y33" s="142"/>
      <c r="Z33" s="142"/>
    </row>
    <row r="34" spans="1:26" ht="21" hidden="1" customHeight="1" x14ac:dyDescent="0.2">
      <c r="A34" s="137"/>
      <c r="B34" s="138" t="str">
        <f t="shared" si="0"/>
        <v/>
      </c>
      <c r="C34" s="139" t="str">
        <f t="shared" ca="1" si="1"/>
        <v/>
      </c>
      <c r="D34" s="140" t="str">
        <f t="shared" si="2"/>
        <v/>
      </c>
      <c r="E34" s="141" t="str">
        <f t="shared" ca="1" si="3"/>
        <v/>
      </c>
      <c r="F34" s="140" t="str">
        <f t="shared" si="4"/>
        <v/>
      </c>
      <c r="G34" s="141" t="str">
        <f t="shared" ca="1" si="5"/>
        <v/>
      </c>
      <c r="H34" s="140" t="str">
        <f t="shared" si="6"/>
        <v/>
      </c>
      <c r="I34" s="141" t="str">
        <f t="shared" ca="1" si="7"/>
        <v/>
      </c>
      <c r="J34" s="140" t="str">
        <f t="shared" si="8"/>
        <v/>
      </c>
      <c r="K34" s="141" t="str">
        <f t="shared" ca="1" si="9"/>
        <v/>
      </c>
      <c r="L34" s="140" t="str">
        <f t="shared" si="23"/>
        <v/>
      </c>
      <c r="M34" s="141" t="str">
        <f t="shared" ca="1" si="11"/>
        <v/>
      </c>
      <c r="N34" s="140" t="str">
        <f t="shared" si="24"/>
        <v/>
      </c>
      <c r="O34" s="141" t="str">
        <f t="shared" ca="1" si="13"/>
        <v/>
      </c>
      <c r="P34" s="140" t="str">
        <f t="shared" si="25"/>
        <v/>
      </c>
      <c r="Q34" s="141" t="str">
        <f t="shared" ca="1" si="15"/>
        <v/>
      </c>
      <c r="R34" s="140" t="str">
        <f t="shared" si="26"/>
        <v/>
      </c>
      <c r="S34" s="141" t="str">
        <f t="shared" ca="1" si="17"/>
        <v/>
      </c>
      <c r="T34" s="140" t="str">
        <f t="shared" si="27"/>
        <v/>
      </c>
      <c r="U34" s="141" t="str">
        <f t="shared" si="19"/>
        <v/>
      </c>
      <c r="V34" s="140" t="str">
        <f t="shared" si="28"/>
        <v/>
      </c>
      <c r="W34" s="141" t="str">
        <f t="shared" si="21"/>
        <v/>
      </c>
      <c r="X34" s="140" t="str">
        <f t="shared" si="29"/>
        <v/>
      </c>
      <c r="Y34" s="142"/>
      <c r="Z34" s="142"/>
    </row>
    <row r="35" spans="1:26" ht="21" hidden="1" customHeight="1" x14ac:dyDescent="0.2">
      <c r="A35" s="137"/>
      <c r="B35" s="138" t="str">
        <f t="shared" si="0"/>
        <v/>
      </c>
      <c r="C35" s="139" t="str">
        <f t="shared" ca="1" si="1"/>
        <v/>
      </c>
      <c r="D35" s="140" t="str">
        <f t="shared" si="2"/>
        <v/>
      </c>
      <c r="E35" s="141" t="str">
        <f t="shared" ca="1" si="3"/>
        <v/>
      </c>
      <c r="F35" s="140" t="str">
        <f t="shared" si="4"/>
        <v/>
      </c>
      <c r="G35" s="141" t="str">
        <f t="shared" ca="1" si="5"/>
        <v/>
      </c>
      <c r="H35" s="140" t="str">
        <f t="shared" si="6"/>
        <v/>
      </c>
      <c r="I35" s="141" t="str">
        <f t="shared" ca="1" si="7"/>
        <v/>
      </c>
      <c r="J35" s="140" t="str">
        <f t="shared" si="8"/>
        <v/>
      </c>
      <c r="K35" s="141" t="str">
        <f t="shared" ca="1" si="9"/>
        <v/>
      </c>
      <c r="L35" s="140" t="str">
        <f t="shared" si="23"/>
        <v/>
      </c>
      <c r="M35" s="141" t="str">
        <f t="shared" ca="1" si="11"/>
        <v/>
      </c>
      <c r="N35" s="140" t="str">
        <f t="shared" si="24"/>
        <v/>
      </c>
      <c r="O35" s="141" t="str">
        <f t="shared" ca="1" si="13"/>
        <v/>
      </c>
      <c r="P35" s="140" t="str">
        <f t="shared" si="25"/>
        <v/>
      </c>
      <c r="Q35" s="141" t="str">
        <f t="shared" ca="1" si="15"/>
        <v/>
      </c>
      <c r="R35" s="140" t="str">
        <f t="shared" si="26"/>
        <v/>
      </c>
      <c r="S35" s="141" t="str">
        <f t="shared" ca="1" si="17"/>
        <v/>
      </c>
      <c r="T35" s="140" t="str">
        <f t="shared" si="27"/>
        <v/>
      </c>
      <c r="U35" s="141" t="str">
        <f t="shared" si="19"/>
        <v/>
      </c>
      <c r="V35" s="140" t="str">
        <f t="shared" si="28"/>
        <v/>
      </c>
      <c r="W35" s="141" t="str">
        <f t="shared" si="21"/>
        <v/>
      </c>
      <c r="X35" s="140" t="str">
        <f t="shared" si="29"/>
        <v/>
      </c>
      <c r="Y35" s="142"/>
      <c r="Z35" s="142"/>
    </row>
    <row r="36" spans="1:26" ht="21" hidden="1" customHeight="1" x14ac:dyDescent="0.2">
      <c r="A36" s="137"/>
      <c r="B36" s="138" t="str">
        <f t="shared" si="0"/>
        <v/>
      </c>
      <c r="C36" s="139" t="str">
        <f t="shared" ca="1" si="1"/>
        <v/>
      </c>
      <c r="D36" s="140" t="str">
        <f t="shared" si="2"/>
        <v/>
      </c>
      <c r="E36" s="141" t="str">
        <f t="shared" ca="1" si="3"/>
        <v/>
      </c>
      <c r="F36" s="140" t="str">
        <f t="shared" si="4"/>
        <v/>
      </c>
      <c r="G36" s="141" t="str">
        <f t="shared" ca="1" si="5"/>
        <v/>
      </c>
      <c r="H36" s="140" t="str">
        <f t="shared" si="6"/>
        <v/>
      </c>
      <c r="I36" s="141" t="str">
        <f t="shared" ca="1" si="7"/>
        <v/>
      </c>
      <c r="J36" s="140" t="str">
        <f t="shared" si="8"/>
        <v/>
      </c>
      <c r="K36" s="141" t="str">
        <f t="shared" ca="1" si="9"/>
        <v/>
      </c>
      <c r="L36" s="140" t="str">
        <f t="shared" si="23"/>
        <v/>
      </c>
      <c r="M36" s="141" t="str">
        <f t="shared" ca="1" si="11"/>
        <v/>
      </c>
      <c r="N36" s="140" t="str">
        <f t="shared" si="24"/>
        <v/>
      </c>
      <c r="O36" s="141" t="str">
        <f t="shared" ca="1" si="13"/>
        <v/>
      </c>
      <c r="P36" s="140" t="str">
        <f t="shared" si="25"/>
        <v/>
      </c>
      <c r="Q36" s="141" t="str">
        <f t="shared" ca="1" si="15"/>
        <v/>
      </c>
      <c r="R36" s="140" t="str">
        <f t="shared" si="26"/>
        <v/>
      </c>
      <c r="S36" s="141" t="str">
        <f t="shared" ca="1" si="17"/>
        <v/>
      </c>
      <c r="T36" s="140" t="str">
        <f t="shared" si="27"/>
        <v/>
      </c>
      <c r="U36" s="141" t="str">
        <f t="shared" si="19"/>
        <v/>
      </c>
      <c r="V36" s="140" t="str">
        <f t="shared" si="28"/>
        <v/>
      </c>
      <c r="W36" s="141" t="str">
        <f t="shared" si="21"/>
        <v/>
      </c>
      <c r="X36" s="140" t="str">
        <f t="shared" si="29"/>
        <v/>
      </c>
      <c r="Y36" s="142"/>
      <c r="Z36" s="142"/>
    </row>
    <row r="37" spans="1:26" ht="21" hidden="1" customHeight="1" x14ac:dyDescent="0.2">
      <c r="A37" s="137"/>
      <c r="B37" s="138" t="str">
        <f t="shared" si="0"/>
        <v/>
      </c>
      <c r="C37" s="139" t="str">
        <f t="shared" ca="1" si="1"/>
        <v/>
      </c>
      <c r="D37" s="140" t="str">
        <f t="shared" si="2"/>
        <v/>
      </c>
      <c r="E37" s="141" t="str">
        <f t="shared" ca="1" si="3"/>
        <v/>
      </c>
      <c r="F37" s="140" t="str">
        <f t="shared" si="4"/>
        <v/>
      </c>
      <c r="G37" s="141" t="str">
        <f t="shared" ca="1" si="5"/>
        <v/>
      </c>
      <c r="H37" s="140" t="str">
        <f t="shared" si="6"/>
        <v/>
      </c>
      <c r="I37" s="141" t="str">
        <f t="shared" ca="1" si="7"/>
        <v/>
      </c>
      <c r="J37" s="140" t="str">
        <f t="shared" si="8"/>
        <v/>
      </c>
      <c r="K37" s="141" t="str">
        <f t="shared" ca="1" si="9"/>
        <v/>
      </c>
      <c r="L37" s="140" t="str">
        <f t="shared" si="23"/>
        <v/>
      </c>
      <c r="M37" s="141" t="str">
        <f t="shared" ca="1" si="11"/>
        <v/>
      </c>
      <c r="N37" s="140" t="str">
        <f t="shared" si="24"/>
        <v/>
      </c>
      <c r="O37" s="141" t="str">
        <f t="shared" ca="1" si="13"/>
        <v/>
      </c>
      <c r="P37" s="140" t="str">
        <f t="shared" si="25"/>
        <v/>
      </c>
      <c r="Q37" s="141" t="str">
        <f t="shared" ca="1" si="15"/>
        <v/>
      </c>
      <c r="R37" s="140" t="str">
        <f t="shared" si="26"/>
        <v/>
      </c>
      <c r="S37" s="141" t="str">
        <f t="shared" ca="1" si="17"/>
        <v/>
      </c>
      <c r="T37" s="140" t="str">
        <f t="shared" si="27"/>
        <v/>
      </c>
      <c r="U37" s="141" t="str">
        <f t="shared" si="19"/>
        <v/>
      </c>
      <c r="V37" s="140" t="str">
        <f t="shared" si="28"/>
        <v/>
      </c>
      <c r="W37" s="141" t="str">
        <f t="shared" si="21"/>
        <v/>
      </c>
      <c r="X37" s="140" t="str">
        <f t="shared" si="29"/>
        <v/>
      </c>
      <c r="Y37" s="142"/>
      <c r="Z37" s="142"/>
    </row>
    <row r="38" spans="1:26" ht="21" hidden="1" customHeight="1" x14ac:dyDescent="0.2">
      <c r="A38" s="137"/>
      <c r="B38" s="138" t="str">
        <f t="shared" si="0"/>
        <v/>
      </c>
      <c r="C38" s="139" t="str">
        <f t="shared" ca="1" si="1"/>
        <v/>
      </c>
      <c r="D38" s="140" t="str">
        <f t="shared" si="2"/>
        <v/>
      </c>
      <c r="E38" s="141" t="str">
        <f t="shared" ca="1" si="3"/>
        <v/>
      </c>
      <c r="F38" s="140" t="str">
        <f t="shared" si="4"/>
        <v/>
      </c>
      <c r="G38" s="141" t="str">
        <f t="shared" ca="1" si="5"/>
        <v/>
      </c>
      <c r="H38" s="140" t="str">
        <f t="shared" si="6"/>
        <v/>
      </c>
      <c r="I38" s="141" t="str">
        <f t="shared" ca="1" si="7"/>
        <v/>
      </c>
      <c r="J38" s="140" t="str">
        <f t="shared" si="8"/>
        <v/>
      </c>
      <c r="K38" s="141" t="str">
        <f t="shared" ca="1" si="9"/>
        <v/>
      </c>
      <c r="L38" s="140" t="str">
        <f t="shared" si="23"/>
        <v/>
      </c>
      <c r="M38" s="141" t="str">
        <f t="shared" ca="1" si="11"/>
        <v/>
      </c>
      <c r="N38" s="140" t="str">
        <f t="shared" si="24"/>
        <v/>
      </c>
      <c r="O38" s="141" t="str">
        <f t="shared" ca="1" si="13"/>
        <v/>
      </c>
      <c r="P38" s="140" t="str">
        <f t="shared" si="25"/>
        <v/>
      </c>
      <c r="Q38" s="141" t="str">
        <f t="shared" ca="1" si="15"/>
        <v/>
      </c>
      <c r="R38" s="140" t="str">
        <f t="shared" si="26"/>
        <v/>
      </c>
      <c r="S38" s="141" t="str">
        <f t="shared" ca="1" si="17"/>
        <v/>
      </c>
      <c r="T38" s="140" t="str">
        <f t="shared" si="27"/>
        <v/>
      </c>
      <c r="U38" s="141" t="str">
        <f t="shared" si="19"/>
        <v/>
      </c>
      <c r="V38" s="140" t="str">
        <f t="shared" si="28"/>
        <v/>
      </c>
      <c r="W38" s="141" t="str">
        <f t="shared" si="21"/>
        <v/>
      </c>
      <c r="X38" s="140" t="str">
        <f t="shared" si="29"/>
        <v/>
      </c>
      <c r="Y38" s="142"/>
      <c r="Z38" s="142"/>
    </row>
    <row r="39" spans="1:26" ht="21" hidden="1" customHeight="1" x14ac:dyDescent="0.2">
      <c r="A39" s="137"/>
      <c r="B39" s="138" t="str">
        <f t="shared" si="0"/>
        <v/>
      </c>
      <c r="C39" s="139" t="str">
        <f t="shared" ca="1" si="1"/>
        <v/>
      </c>
      <c r="D39" s="140" t="str">
        <f t="shared" si="2"/>
        <v/>
      </c>
      <c r="E39" s="141" t="str">
        <f t="shared" ca="1" si="3"/>
        <v/>
      </c>
      <c r="F39" s="140" t="str">
        <f t="shared" si="4"/>
        <v/>
      </c>
      <c r="G39" s="141" t="str">
        <f t="shared" ca="1" si="5"/>
        <v/>
      </c>
      <c r="H39" s="140" t="str">
        <f t="shared" si="6"/>
        <v/>
      </c>
      <c r="I39" s="141" t="str">
        <f t="shared" ca="1" si="7"/>
        <v/>
      </c>
      <c r="J39" s="140" t="str">
        <f t="shared" si="8"/>
        <v/>
      </c>
      <c r="K39" s="141" t="str">
        <f t="shared" ca="1" si="9"/>
        <v/>
      </c>
      <c r="L39" s="140" t="str">
        <f t="shared" si="23"/>
        <v/>
      </c>
      <c r="M39" s="141" t="str">
        <f t="shared" ca="1" si="11"/>
        <v/>
      </c>
      <c r="N39" s="140" t="str">
        <f t="shared" si="24"/>
        <v/>
      </c>
      <c r="O39" s="141" t="str">
        <f t="shared" ca="1" si="13"/>
        <v/>
      </c>
      <c r="P39" s="140" t="str">
        <f t="shared" si="25"/>
        <v/>
      </c>
      <c r="Q39" s="141" t="str">
        <f t="shared" ca="1" si="15"/>
        <v/>
      </c>
      <c r="R39" s="140" t="str">
        <f t="shared" si="26"/>
        <v/>
      </c>
      <c r="S39" s="141" t="str">
        <f t="shared" ca="1" si="17"/>
        <v/>
      </c>
      <c r="T39" s="140" t="str">
        <f t="shared" si="27"/>
        <v/>
      </c>
      <c r="U39" s="141" t="str">
        <f t="shared" si="19"/>
        <v/>
      </c>
      <c r="V39" s="140" t="str">
        <f t="shared" si="28"/>
        <v/>
      </c>
      <c r="W39" s="141" t="str">
        <f t="shared" si="21"/>
        <v/>
      </c>
      <c r="X39" s="140" t="str">
        <f t="shared" si="29"/>
        <v/>
      </c>
      <c r="Y39" s="142"/>
      <c r="Z39" s="142"/>
    </row>
    <row r="40" spans="1:26" ht="21" hidden="1" customHeight="1" x14ac:dyDescent="0.2">
      <c r="A40" s="137"/>
      <c r="B40" s="138" t="str">
        <f t="shared" si="0"/>
        <v/>
      </c>
      <c r="C40" s="139" t="str">
        <f t="shared" ca="1" si="1"/>
        <v/>
      </c>
      <c r="D40" s="140" t="str">
        <f t="shared" si="2"/>
        <v/>
      </c>
      <c r="E40" s="141" t="str">
        <f t="shared" ca="1" si="3"/>
        <v/>
      </c>
      <c r="F40" s="140" t="str">
        <f t="shared" si="4"/>
        <v/>
      </c>
      <c r="G40" s="141" t="str">
        <f t="shared" ca="1" si="5"/>
        <v/>
      </c>
      <c r="H40" s="140" t="str">
        <f t="shared" si="6"/>
        <v/>
      </c>
      <c r="I40" s="141" t="str">
        <f t="shared" ca="1" si="7"/>
        <v/>
      </c>
      <c r="J40" s="140" t="str">
        <f t="shared" si="8"/>
        <v/>
      </c>
      <c r="K40" s="141" t="str">
        <f t="shared" ca="1" si="9"/>
        <v/>
      </c>
      <c r="L40" s="140" t="str">
        <f t="shared" si="23"/>
        <v/>
      </c>
      <c r="M40" s="141" t="str">
        <f t="shared" ca="1" si="11"/>
        <v/>
      </c>
      <c r="N40" s="140" t="str">
        <f t="shared" si="24"/>
        <v/>
      </c>
      <c r="O40" s="141" t="str">
        <f t="shared" ca="1" si="13"/>
        <v/>
      </c>
      <c r="P40" s="140" t="str">
        <f t="shared" si="25"/>
        <v/>
      </c>
      <c r="Q40" s="141" t="str">
        <f t="shared" ca="1" si="15"/>
        <v/>
      </c>
      <c r="R40" s="140" t="str">
        <f t="shared" si="26"/>
        <v/>
      </c>
      <c r="S40" s="141" t="str">
        <f t="shared" ca="1" si="17"/>
        <v/>
      </c>
      <c r="T40" s="140" t="str">
        <f t="shared" si="27"/>
        <v/>
      </c>
      <c r="U40" s="141" t="str">
        <f t="shared" si="19"/>
        <v/>
      </c>
      <c r="V40" s="140" t="str">
        <f t="shared" si="28"/>
        <v/>
      </c>
      <c r="W40" s="141" t="str">
        <f t="shared" si="21"/>
        <v/>
      </c>
      <c r="X40" s="140" t="str">
        <f t="shared" si="29"/>
        <v/>
      </c>
      <c r="Y40" s="142"/>
      <c r="Z40" s="142"/>
    </row>
    <row r="41" spans="1:26" ht="21" hidden="1" customHeight="1" x14ac:dyDescent="0.2">
      <c r="A41" s="137"/>
      <c r="B41" s="138" t="str">
        <f t="shared" si="0"/>
        <v/>
      </c>
      <c r="C41" s="139" t="str">
        <f t="shared" ca="1" si="1"/>
        <v/>
      </c>
      <c r="D41" s="140" t="str">
        <f t="shared" si="2"/>
        <v/>
      </c>
      <c r="E41" s="141" t="str">
        <f t="shared" ca="1" si="3"/>
        <v/>
      </c>
      <c r="F41" s="140" t="str">
        <f t="shared" si="4"/>
        <v/>
      </c>
      <c r="G41" s="141" t="str">
        <f t="shared" ca="1" si="5"/>
        <v/>
      </c>
      <c r="H41" s="140" t="str">
        <f t="shared" si="6"/>
        <v/>
      </c>
      <c r="I41" s="141" t="str">
        <f t="shared" ca="1" si="7"/>
        <v/>
      </c>
      <c r="J41" s="140" t="str">
        <f t="shared" si="8"/>
        <v/>
      </c>
      <c r="K41" s="141" t="str">
        <f t="shared" ca="1" si="9"/>
        <v/>
      </c>
      <c r="L41" s="140" t="str">
        <f t="shared" si="23"/>
        <v/>
      </c>
      <c r="M41" s="141" t="str">
        <f t="shared" ca="1" si="11"/>
        <v/>
      </c>
      <c r="N41" s="140" t="str">
        <f t="shared" si="24"/>
        <v/>
      </c>
      <c r="O41" s="141" t="str">
        <f t="shared" ca="1" si="13"/>
        <v/>
      </c>
      <c r="P41" s="140" t="str">
        <f t="shared" si="25"/>
        <v/>
      </c>
      <c r="Q41" s="141" t="str">
        <f t="shared" ca="1" si="15"/>
        <v/>
      </c>
      <c r="R41" s="140" t="str">
        <f t="shared" si="26"/>
        <v/>
      </c>
      <c r="S41" s="141" t="str">
        <f t="shared" ca="1" si="17"/>
        <v/>
      </c>
      <c r="T41" s="140" t="str">
        <f t="shared" si="27"/>
        <v/>
      </c>
      <c r="U41" s="141" t="str">
        <f t="shared" si="19"/>
        <v/>
      </c>
      <c r="V41" s="140" t="str">
        <f t="shared" si="28"/>
        <v/>
      </c>
      <c r="W41" s="141" t="str">
        <f t="shared" si="21"/>
        <v/>
      </c>
      <c r="X41" s="140" t="str">
        <f t="shared" si="29"/>
        <v/>
      </c>
      <c r="Y41" s="142"/>
      <c r="Z41" s="142"/>
    </row>
    <row r="42" spans="1:26" ht="21" hidden="1" customHeight="1" x14ac:dyDescent="0.2">
      <c r="A42" s="137"/>
      <c r="B42" s="138" t="str">
        <f t="shared" si="0"/>
        <v/>
      </c>
      <c r="C42" s="139" t="str">
        <f t="shared" ca="1" si="1"/>
        <v/>
      </c>
      <c r="D42" s="140" t="str">
        <f t="shared" si="2"/>
        <v/>
      </c>
      <c r="E42" s="141" t="str">
        <f t="shared" ca="1" si="3"/>
        <v/>
      </c>
      <c r="F42" s="140" t="str">
        <f t="shared" si="4"/>
        <v/>
      </c>
      <c r="G42" s="141" t="str">
        <f t="shared" ca="1" si="5"/>
        <v/>
      </c>
      <c r="H42" s="140" t="str">
        <f t="shared" si="6"/>
        <v/>
      </c>
      <c r="I42" s="141" t="str">
        <f t="shared" ca="1" si="7"/>
        <v/>
      </c>
      <c r="J42" s="140" t="str">
        <f t="shared" si="8"/>
        <v/>
      </c>
      <c r="K42" s="141" t="str">
        <f t="shared" ca="1" si="9"/>
        <v/>
      </c>
      <c r="L42" s="140" t="str">
        <f t="shared" si="23"/>
        <v/>
      </c>
      <c r="M42" s="141" t="str">
        <f t="shared" ca="1" si="11"/>
        <v/>
      </c>
      <c r="N42" s="140" t="str">
        <f t="shared" si="24"/>
        <v/>
      </c>
      <c r="O42" s="141" t="str">
        <f t="shared" ca="1" si="13"/>
        <v/>
      </c>
      <c r="P42" s="140" t="str">
        <f t="shared" si="25"/>
        <v/>
      </c>
      <c r="Q42" s="141" t="str">
        <f t="shared" ca="1" si="15"/>
        <v/>
      </c>
      <c r="R42" s="140" t="str">
        <f t="shared" si="26"/>
        <v/>
      </c>
      <c r="S42" s="141" t="str">
        <f t="shared" ca="1" si="17"/>
        <v/>
      </c>
      <c r="T42" s="140" t="str">
        <f t="shared" si="27"/>
        <v/>
      </c>
      <c r="U42" s="141" t="str">
        <f t="shared" si="19"/>
        <v/>
      </c>
      <c r="V42" s="140" t="str">
        <f t="shared" si="28"/>
        <v/>
      </c>
      <c r="W42" s="141" t="str">
        <f t="shared" si="21"/>
        <v/>
      </c>
      <c r="X42" s="140" t="str">
        <f t="shared" si="29"/>
        <v/>
      </c>
      <c r="Y42" s="142"/>
      <c r="Z42" s="142"/>
    </row>
    <row r="43" spans="1:26" ht="21" hidden="1" customHeight="1" x14ac:dyDescent="0.2">
      <c r="A43" s="137"/>
      <c r="B43" s="138" t="str">
        <f t="shared" si="0"/>
        <v/>
      </c>
      <c r="C43" s="139" t="str">
        <f t="shared" ca="1" si="1"/>
        <v/>
      </c>
      <c r="D43" s="140" t="str">
        <f t="shared" si="2"/>
        <v/>
      </c>
      <c r="E43" s="141" t="str">
        <f t="shared" ca="1" si="3"/>
        <v/>
      </c>
      <c r="F43" s="140" t="str">
        <f t="shared" si="4"/>
        <v/>
      </c>
      <c r="G43" s="141" t="str">
        <f t="shared" ca="1" si="5"/>
        <v/>
      </c>
      <c r="H43" s="140" t="str">
        <f t="shared" si="6"/>
        <v/>
      </c>
      <c r="I43" s="141" t="str">
        <f t="shared" ca="1" si="7"/>
        <v/>
      </c>
      <c r="J43" s="140" t="str">
        <f t="shared" si="8"/>
        <v/>
      </c>
      <c r="K43" s="141" t="str">
        <f t="shared" ca="1" si="9"/>
        <v/>
      </c>
      <c r="L43" s="140" t="str">
        <f t="shared" si="23"/>
        <v/>
      </c>
      <c r="M43" s="141" t="str">
        <f t="shared" ca="1" si="11"/>
        <v/>
      </c>
      <c r="N43" s="140" t="str">
        <f t="shared" si="24"/>
        <v/>
      </c>
      <c r="O43" s="141" t="str">
        <f t="shared" ca="1" si="13"/>
        <v/>
      </c>
      <c r="P43" s="140" t="str">
        <f t="shared" si="25"/>
        <v/>
      </c>
      <c r="Q43" s="141" t="str">
        <f t="shared" ca="1" si="15"/>
        <v/>
      </c>
      <c r="R43" s="140" t="str">
        <f t="shared" si="26"/>
        <v/>
      </c>
      <c r="S43" s="141" t="str">
        <f t="shared" ca="1" si="17"/>
        <v/>
      </c>
      <c r="T43" s="140" t="str">
        <f t="shared" si="27"/>
        <v/>
      </c>
      <c r="U43" s="141" t="str">
        <f t="shared" si="19"/>
        <v/>
      </c>
      <c r="V43" s="140" t="str">
        <f t="shared" si="28"/>
        <v/>
      </c>
      <c r="W43" s="141" t="str">
        <f t="shared" si="21"/>
        <v/>
      </c>
      <c r="X43" s="140" t="str">
        <f t="shared" si="29"/>
        <v/>
      </c>
      <c r="Y43" s="142"/>
      <c r="Z43" s="142"/>
    </row>
    <row r="44" spans="1:26" ht="21" hidden="1" customHeight="1" x14ac:dyDescent="0.2">
      <c r="A44" s="137"/>
      <c r="B44" s="138" t="str">
        <f t="shared" si="0"/>
        <v/>
      </c>
      <c r="C44" s="139" t="str">
        <f t="shared" ca="1" si="1"/>
        <v/>
      </c>
      <c r="D44" s="140" t="str">
        <f t="shared" si="2"/>
        <v/>
      </c>
      <c r="E44" s="141" t="str">
        <f t="shared" ca="1" si="3"/>
        <v/>
      </c>
      <c r="F44" s="140" t="str">
        <f t="shared" si="4"/>
        <v/>
      </c>
      <c r="G44" s="141" t="str">
        <f t="shared" ca="1" si="5"/>
        <v/>
      </c>
      <c r="H44" s="140" t="str">
        <f t="shared" si="6"/>
        <v/>
      </c>
      <c r="I44" s="141" t="str">
        <f t="shared" ca="1" si="7"/>
        <v/>
      </c>
      <c r="J44" s="140" t="str">
        <f t="shared" si="8"/>
        <v/>
      </c>
      <c r="K44" s="141" t="str">
        <f t="shared" ca="1" si="9"/>
        <v/>
      </c>
      <c r="L44" s="140" t="str">
        <f t="shared" si="23"/>
        <v/>
      </c>
      <c r="M44" s="141" t="str">
        <f t="shared" ca="1" si="11"/>
        <v/>
      </c>
      <c r="N44" s="140" t="str">
        <f t="shared" si="24"/>
        <v/>
      </c>
      <c r="O44" s="141" t="str">
        <f t="shared" ca="1" si="13"/>
        <v/>
      </c>
      <c r="P44" s="140" t="str">
        <f t="shared" si="25"/>
        <v/>
      </c>
      <c r="Q44" s="141" t="str">
        <f t="shared" ca="1" si="15"/>
        <v/>
      </c>
      <c r="R44" s="140" t="str">
        <f t="shared" si="26"/>
        <v/>
      </c>
      <c r="S44" s="141" t="str">
        <f t="shared" ca="1" si="17"/>
        <v/>
      </c>
      <c r="T44" s="140" t="str">
        <f t="shared" si="27"/>
        <v/>
      </c>
      <c r="U44" s="141" t="str">
        <f t="shared" si="19"/>
        <v/>
      </c>
      <c r="V44" s="140" t="str">
        <f t="shared" si="28"/>
        <v/>
      </c>
      <c r="W44" s="141" t="str">
        <f t="shared" si="21"/>
        <v/>
      </c>
      <c r="X44" s="140" t="str">
        <f t="shared" si="29"/>
        <v/>
      </c>
      <c r="Y44" s="142"/>
      <c r="Z44" s="142"/>
    </row>
    <row r="45" spans="1:26" ht="21" hidden="1" customHeight="1" x14ac:dyDescent="0.2">
      <c r="A45" s="137"/>
      <c r="B45" s="138" t="str">
        <f t="shared" si="0"/>
        <v/>
      </c>
      <c r="C45" s="139" t="str">
        <f t="shared" ca="1" si="1"/>
        <v/>
      </c>
      <c r="D45" s="140" t="str">
        <f t="shared" si="2"/>
        <v/>
      </c>
      <c r="E45" s="141" t="str">
        <f t="shared" ca="1" si="3"/>
        <v/>
      </c>
      <c r="F45" s="140" t="str">
        <f t="shared" si="4"/>
        <v/>
      </c>
      <c r="G45" s="141" t="str">
        <f t="shared" ca="1" si="5"/>
        <v/>
      </c>
      <c r="H45" s="140" t="str">
        <f t="shared" si="6"/>
        <v/>
      </c>
      <c r="I45" s="141" t="str">
        <f t="shared" ca="1" si="7"/>
        <v/>
      </c>
      <c r="J45" s="140" t="str">
        <f t="shared" si="8"/>
        <v/>
      </c>
      <c r="K45" s="141" t="str">
        <f t="shared" ca="1" si="9"/>
        <v/>
      </c>
      <c r="L45" s="140" t="str">
        <f t="shared" si="23"/>
        <v/>
      </c>
      <c r="M45" s="141" t="str">
        <f t="shared" ca="1" si="11"/>
        <v/>
      </c>
      <c r="N45" s="140" t="str">
        <f t="shared" si="24"/>
        <v/>
      </c>
      <c r="O45" s="141" t="str">
        <f t="shared" ca="1" si="13"/>
        <v/>
      </c>
      <c r="P45" s="140" t="str">
        <f t="shared" si="25"/>
        <v/>
      </c>
      <c r="Q45" s="141" t="str">
        <f t="shared" ca="1" si="15"/>
        <v/>
      </c>
      <c r="R45" s="140" t="str">
        <f t="shared" si="26"/>
        <v/>
      </c>
      <c r="S45" s="141" t="str">
        <f t="shared" ca="1" si="17"/>
        <v/>
      </c>
      <c r="T45" s="140" t="str">
        <f t="shared" si="27"/>
        <v/>
      </c>
      <c r="U45" s="141" t="str">
        <f t="shared" si="19"/>
        <v/>
      </c>
      <c r="V45" s="140" t="str">
        <f t="shared" si="28"/>
        <v/>
      </c>
      <c r="W45" s="141" t="str">
        <f t="shared" si="21"/>
        <v/>
      </c>
      <c r="X45" s="140" t="str">
        <f t="shared" si="29"/>
        <v/>
      </c>
      <c r="Y45" s="142"/>
      <c r="Z45" s="142"/>
    </row>
    <row r="46" spans="1:26" ht="21" hidden="1" customHeight="1" x14ac:dyDescent="0.2">
      <c r="A46" s="137"/>
      <c r="B46" s="138" t="str">
        <f t="shared" si="0"/>
        <v/>
      </c>
      <c r="C46" s="139" t="str">
        <f t="shared" ref="C46:C70" ca="1" si="30">IF($C$8="Habilitado",IF($A46="","",ROUND(VLOOKUP($A46,UNITARIO_1,5,FALSE),2)),"")</f>
        <v/>
      </c>
      <c r="D46" s="140" t="str">
        <f t="shared" si="2"/>
        <v/>
      </c>
      <c r="E46" s="141" t="str">
        <f t="shared" ref="E46:E70" ca="1" si="31">IF($E$8="Habilitado",IF($A46="","",ROUND(VLOOKUP($A46,UNITARIO_2,5,FALSE),2)),"")</f>
        <v/>
      </c>
      <c r="F46" s="140" t="str">
        <f t="shared" si="4"/>
        <v/>
      </c>
      <c r="G46" s="141" t="str">
        <f t="shared" ref="G46:G70" ca="1" si="32">IF($G$8="Habilitado",IF($A46="","",ROUND(VLOOKUP($A46,UNITARIO_3,5,FALSE),2)),"")</f>
        <v/>
      </c>
      <c r="H46" s="140" t="str">
        <f t="shared" si="6"/>
        <v/>
      </c>
      <c r="I46" s="141" t="str">
        <f t="shared" ref="I46:I70" ca="1" si="33">IF($I$8="Habilitado",IF($A46="","",ROUND(VLOOKUP($A46,UNITARIO_4,5,FALSE),2)),"")</f>
        <v/>
      </c>
      <c r="J46" s="140" t="str">
        <f t="shared" si="8"/>
        <v/>
      </c>
      <c r="K46" s="141" t="str">
        <f t="shared" ref="K46:K70" ca="1" si="34">IF($K$8="Habilitado",IF($A46="","",ROUND(VLOOKUP($A46,UNITARIO_5,5,FALSE),2)),"")</f>
        <v/>
      </c>
      <c r="L46" s="140" t="str">
        <f t="shared" si="23"/>
        <v/>
      </c>
      <c r="M46" s="141" t="str">
        <f t="shared" ref="M46:M70" ca="1" si="35">IF($M$8="Habilitado",IF($A46="","",ROUND(VLOOKUP($A46,UNITARIO_6,5,FALSE),2)),"")</f>
        <v/>
      </c>
      <c r="N46" s="140" t="str">
        <f t="shared" si="24"/>
        <v/>
      </c>
      <c r="O46" s="141" t="str">
        <f t="shared" ref="O46:O70" ca="1" si="36">IF($O$8="Habilitado",IF($A46="","",ROUND(VLOOKUP($A46,UNITARIO_7,5,FALSE),2)),"")</f>
        <v/>
      </c>
      <c r="P46" s="140" t="str">
        <f t="shared" si="25"/>
        <v/>
      </c>
      <c r="Q46" s="141" t="str">
        <f t="shared" ref="Q46:Q70" ca="1" si="37">IF($Q$8="Habilitado",IF($A46="","",ROUND(VLOOKUP($A46,UNITARIO_8,5,FALSE),2)),"")</f>
        <v/>
      </c>
      <c r="R46" s="140" t="str">
        <f t="shared" si="26"/>
        <v/>
      </c>
      <c r="S46" s="141" t="str">
        <f t="shared" ref="S46:S70" ca="1" si="38">IF($S$8="Habilitado",IF($A46="","",ROUND(VLOOKUP($A46,UNITARIO_9,5,FALSE),2)),"")</f>
        <v/>
      </c>
      <c r="T46" s="140" t="str">
        <f t="shared" si="27"/>
        <v/>
      </c>
      <c r="U46" s="141" t="str">
        <f t="shared" ref="U46:U70" si="39">IF($U$8="Habilitado",IF($A46="","",ROUND(VLOOKUP($A46,UNITARIO_10,5,FALSE),2)),"")</f>
        <v/>
      </c>
      <c r="V46" s="140" t="str">
        <f t="shared" si="28"/>
        <v/>
      </c>
      <c r="W46" s="141" t="str">
        <f t="shared" ref="W46:W70" si="40">IF($W$8="Habilitado",IF($A46="","",ROUND(VLOOKUP($A46,UNITARIO_11,5,FALSE),2)),"")</f>
        <v/>
      </c>
      <c r="X46" s="140" t="str">
        <f t="shared" si="29"/>
        <v/>
      </c>
      <c r="Y46" s="142"/>
      <c r="Z46" s="142"/>
    </row>
    <row r="47" spans="1:26" ht="21" hidden="1" customHeight="1" x14ac:dyDescent="0.2">
      <c r="A47" s="137"/>
      <c r="B47" s="138" t="str">
        <f t="shared" si="0"/>
        <v/>
      </c>
      <c r="C47" s="139" t="str">
        <f t="shared" ca="1" si="30"/>
        <v/>
      </c>
      <c r="D47" s="140" t="str">
        <f t="shared" si="2"/>
        <v/>
      </c>
      <c r="E47" s="141" t="str">
        <f t="shared" ca="1" si="31"/>
        <v/>
      </c>
      <c r="F47" s="140" t="str">
        <f t="shared" si="4"/>
        <v/>
      </c>
      <c r="G47" s="141" t="str">
        <f t="shared" ca="1" si="32"/>
        <v/>
      </c>
      <c r="H47" s="140" t="str">
        <f t="shared" si="6"/>
        <v/>
      </c>
      <c r="I47" s="141" t="str">
        <f t="shared" ca="1" si="33"/>
        <v/>
      </c>
      <c r="J47" s="140" t="str">
        <f t="shared" si="8"/>
        <v/>
      </c>
      <c r="K47" s="141" t="str">
        <f t="shared" ca="1" si="34"/>
        <v/>
      </c>
      <c r="L47" s="140" t="str">
        <f t="shared" si="23"/>
        <v/>
      </c>
      <c r="M47" s="141" t="str">
        <f t="shared" ca="1" si="35"/>
        <v/>
      </c>
      <c r="N47" s="140" t="str">
        <f t="shared" si="24"/>
        <v/>
      </c>
      <c r="O47" s="141" t="str">
        <f t="shared" ca="1" si="36"/>
        <v/>
      </c>
      <c r="P47" s="140" t="str">
        <f t="shared" si="25"/>
        <v/>
      </c>
      <c r="Q47" s="141" t="str">
        <f t="shared" ca="1" si="37"/>
        <v/>
      </c>
      <c r="R47" s="140" t="str">
        <f t="shared" si="26"/>
        <v/>
      </c>
      <c r="S47" s="141" t="str">
        <f t="shared" ca="1" si="38"/>
        <v/>
      </c>
      <c r="T47" s="140" t="str">
        <f t="shared" si="27"/>
        <v/>
      </c>
      <c r="U47" s="141" t="str">
        <f t="shared" si="39"/>
        <v/>
      </c>
      <c r="V47" s="140" t="str">
        <f t="shared" si="28"/>
        <v/>
      </c>
      <c r="W47" s="141" t="str">
        <f t="shared" si="40"/>
        <v/>
      </c>
      <c r="X47" s="140" t="str">
        <f t="shared" si="29"/>
        <v/>
      </c>
      <c r="Y47" s="142"/>
      <c r="Z47" s="142"/>
    </row>
    <row r="48" spans="1:26" ht="21" hidden="1" customHeight="1" x14ac:dyDescent="0.2">
      <c r="A48" s="137"/>
      <c r="B48" s="138" t="str">
        <f t="shared" si="0"/>
        <v/>
      </c>
      <c r="C48" s="139" t="str">
        <f t="shared" ca="1" si="30"/>
        <v/>
      </c>
      <c r="D48" s="140" t="str">
        <f t="shared" si="2"/>
        <v/>
      </c>
      <c r="E48" s="141" t="str">
        <f t="shared" ca="1" si="31"/>
        <v/>
      </c>
      <c r="F48" s="140" t="str">
        <f t="shared" si="4"/>
        <v/>
      </c>
      <c r="G48" s="141" t="str">
        <f t="shared" ca="1" si="32"/>
        <v/>
      </c>
      <c r="H48" s="140" t="str">
        <f t="shared" si="6"/>
        <v/>
      </c>
      <c r="I48" s="141" t="str">
        <f t="shared" ca="1" si="33"/>
        <v/>
      </c>
      <c r="J48" s="140" t="str">
        <f t="shared" si="8"/>
        <v/>
      </c>
      <c r="K48" s="141" t="str">
        <f t="shared" ca="1" si="34"/>
        <v/>
      </c>
      <c r="L48" s="140" t="str">
        <f t="shared" si="23"/>
        <v/>
      </c>
      <c r="M48" s="141" t="str">
        <f t="shared" ca="1" si="35"/>
        <v/>
      </c>
      <c r="N48" s="140" t="str">
        <f t="shared" si="24"/>
        <v/>
      </c>
      <c r="O48" s="141" t="str">
        <f t="shared" ca="1" si="36"/>
        <v/>
      </c>
      <c r="P48" s="140" t="str">
        <f t="shared" si="25"/>
        <v/>
      </c>
      <c r="Q48" s="141" t="str">
        <f t="shared" ca="1" si="37"/>
        <v/>
      </c>
      <c r="R48" s="140" t="str">
        <f t="shared" si="26"/>
        <v/>
      </c>
      <c r="S48" s="141" t="str">
        <f t="shared" ca="1" si="38"/>
        <v/>
      </c>
      <c r="T48" s="140" t="str">
        <f t="shared" si="27"/>
        <v/>
      </c>
      <c r="U48" s="141" t="str">
        <f t="shared" si="39"/>
        <v/>
      </c>
      <c r="V48" s="140" t="str">
        <f t="shared" si="28"/>
        <v/>
      </c>
      <c r="W48" s="141" t="str">
        <f t="shared" si="40"/>
        <v/>
      </c>
      <c r="X48" s="140" t="str">
        <f t="shared" si="29"/>
        <v/>
      </c>
      <c r="Y48" s="142"/>
      <c r="Z48" s="142"/>
    </row>
    <row r="49" spans="1:26" ht="21" hidden="1" customHeight="1" x14ac:dyDescent="0.2">
      <c r="A49" s="137"/>
      <c r="B49" s="138" t="str">
        <f t="shared" si="0"/>
        <v/>
      </c>
      <c r="C49" s="139" t="str">
        <f t="shared" ca="1" si="30"/>
        <v/>
      </c>
      <c r="D49" s="140" t="str">
        <f t="shared" si="2"/>
        <v/>
      </c>
      <c r="E49" s="141" t="str">
        <f t="shared" ca="1" si="31"/>
        <v/>
      </c>
      <c r="F49" s="140" t="str">
        <f t="shared" si="4"/>
        <v/>
      </c>
      <c r="G49" s="141" t="str">
        <f t="shared" ca="1" si="32"/>
        <v/>
      </c>
      <c r="H49" s="140" t="str">
        <f t="shared" si="6"/>
        <v/>
      </c>
      <c r="I49" s="141" t="str">
        <f t="shared" ca="1" si="33"/>
        <v/>
      </c>
      <c r="J49" s="140" t="str">
        <f t="shared" si="8"/>
        <v/>
      </c>
      <c r="K49" s="141" t="str">
        <f t="shared" ca="1" si="34"/>
        <v/>
      </c>
      <c r="L49" s="140" t="str">
        <f t="shared" si="23"/>
        <v/>
      </c>
      <c r="M49" s="141" t="str">
        <f t="shared" ca="1" si="35"/>
        <v/>
      </c>
      <c r="N49" s="140" t="str">
        <f t="shared" si="24"/>
        <v/>
      </c>
      <c r="O49" s="141" t="str">
        <f t="shared" ca="1" si="36"/>
        <v/>
      </c>
      <c r="P49" s="140" t="str">
        <f t="shared" si="25"/>
        <v/>
      </c>
      <c r="Q49" s="141" t="str">
        <f t="shared" ca="1" si="37"/>
        <v/>
      </c>
      <c r="R49" s="140" t="str">
        <f t="shared" si="26"/>
        <v/>
      </c>
      <c r="S49" s="141" t="str">
        <f t="shared" ca="1" si="38"/>
        <v/>
      </c>
      <c r="T49" s="140" t="str">
        <f t="shared" si="27"/>
        <v/>
      </c>
      <c r="U49" s="141" t="str">
        <f t="shared" si="39"/>
        <v/>
      </c>
      <c r="V49" s="140" t="str">
        <f t="shared" si="28"/>
        <v/>
      </c>
      <c r="W49" s="141" t="str">
        <f t="shared" si="40"/>
        <v/>
      </c>
      <c r="X49" s="140" t="str">
        <f t="shared" si="29"/>
        <v/>
      </c>
      <c r="Y49" s="142"/>
      <c r="Z49" s="142"/>
    </row>
    <row r="50" spans="1:26" ht="21" hidden="1" customHeight="1" x14ac:dyDescent="0.2">
      <c r="A50" s="137"/>
      <c r="B50" s="138" t="str">
        <f t="shared" si="0"/>
        <v/>
      </c>
      <c r="C50" s="139" t="str">
        <f t="shared" ca="1" si="30"/>
        <v/>
      </c>
      <c r="D50" s="140" t="str">
        <f t="shared" si="2"/>
        <v/>
      </c>
      <c r="E50" s="141" t="str">
        <f t="shared" ca="1" si="31"/>
        <v/>
      </c>
      <c r="F50" s="140" t="str">
        <f t="shared" si="4"/>
        <v/>
      </c>
      <c r="G50" s="141" t="str">
        <f t="shared" ca="1" si="32"/>
        <v/>
      </c>
      <c r="H50" s="140" t="str">
        <f t="shared" si="6"/>
        <v/>
      </c>
      <c r="I50" s="141" t="str">
        <f t="shared" ca="1" si="33"/>
        <v/>
      </c>
      <c r="J50" s="140" t="str">
        <f t="shared" si="8"/>
        <v/>
      </c>
      <c r="K50" s="141" t="str">
        <f t="shared" ca="1" si="34"/>
        <v/>
      </c>
      <c r="L50" s="140" t="str">
        <f t="shared" si="23"/>
        <v/>
      </c>
      <c r="M50" s="141" t="str">
        <f t="shared" ca="1" si="35"/>
        <v/>
      </c>
      <c r="N50" s="140" t="str">
        <f t="shared" si="24"/>
        <v/>
      </c>
      <c r="O50" s="141" t="str">
        <f t="shared" ca="1" si="36"/>
        <v/>
      </c>
      <c r="P50" s="140" t="str">
        <f t="shared" si="25"/>
        <v/>
      </c>
      <c r="Q50" s="141" t="str">
        <f t="shared" ca="1" si="37"/>
        <v/>
      </c>
      <c r="R50" s="140" t="str">
        <f t="shared" si="26"/>
        <v/>
      </c>
      <c r="S50" s="141" t="str">
        <f t="shared" ca="1" si="38"/>
        <v/>
      </c>
      <c r="T50" s="140" t="str">
        <f t="shared" si="27"/>
        <v/>
      </c>
      <c r="U50" s="141" t="str">
        <f t="shared" si="39"/>
        <v/>
      </c>
      <c r="V50" s="140" t="str">
        <f t="shared" si="28"/>
        <v/>
      </c>
      <c r="W50" s="141" t="str">
        <f t="shared" si="40"/>
        <v/>
      </c>
      <c r="X50" s="140" t="str">
        <f t="shared" si="29"/>
        <v/>
      </c>
      <c r="Y50" s="142"/>
      <c r="Z50" s="142"/>
    </row>
    <row r="51" spans="1:26" ht="21" hidden="1" customHeight="1" x14ac:dyDescent="0.2">
      <c r="A51" s="137"/>
      <c r="B51" s="138" t="str">
        <f t="shared" si="0"/>
        <v/>
      </c>
      <c r="C51" s="139" t="str">
        <f t="shared" ca="1" si="30"/>
        <v/>
      </c>
      <c r="D51" s="140" t="str">
        <f t="shared" si="2"/>
        <v/>
      </c>
      <c r="E51" s="141" t="str">
        <f t="shared" ca="1" si="31"/>
        <v/>
      </c>
      <c r="F51" s="140" t="str">
        <f t="shared" si="4"/>
        <v/>
      </c>
      <c r="G51" s="141" t="str">
        <f t="shared" ca="1" si="32"/>
        <v/>
      </c>
      <c r="H51" s="140" t="str">
        <f t="shared" si="6"/>
        <v/>
      </c>
      <c r="I51" s="141" t="str">
        <f t="shared" ca="1" si="33"/>
        <v/>
      </c>
      <c r="J51" s="140" t="str">
        <f t="shared" si="8"/>
        <v/>
      </c>
      <c r="K51" s="141" t="str">
        <f t="shared" ca="1" si="34"/>
        <v/>
      </c>
      <c r="L51" s="140" t="str">
        <f t="shared" si="23"/>
        <v/>
      </c>
      <c r="M51" s="141" t="str">
        <f t="shared" ca="1" si="35"/>
        <v/>
      </c>
      <c r="N51" s="140" t="str">
        <f t="shared" si="24"/>
        <v/>
      </c>
      <c r="O51" s="141" t="str">
        <f t="shared" ca="1" si="36"/>
        <v/>
      </c>
      <c r="P51" s="140" t="str">
        <f t="shared" si="25"/>
        <v/>
      </c>
      <c r="Q51" s="141" t="str">
        <f t="shared" ca="1" si="37"/>
        <v/>
      </c>
      <c r="R51" s="140" t="str">
        <f t="shared" si="26"/>
        <v/>
      </c>
      <c r="S51" s="141" t="str">
        <f t="shared" ca="1" si="38"/>
        <v/>
      </c>
      <c r="T51" s="140" t="str">
        <f t="shared" si="27"/>
        <v/>
      </c>
      <c r="U51" s="141" t="str">
        <f t="shared" si="39"/>
        <v/>
      </c>
      <c r="V51" s="140" t="str">
        <f t="shared" si="28"/>
        <v/>
      </c>
      <c r="W51" s="141" t="str">
        <f t="shared" si="40"/>
        <v/>
      </c>
      <c r="X51" s="140" t="str">
        <f t="shared" si="29"/>
        <v/>
      </c>
      <c r="Y51" s="142"/>
      <c r="Z51" s="142"/>
    </row>
    <row r="52" spans="1:26" ht="21" hidden="1" customHeight="1" x14ac:dyDescent="0.2">
      <c r="A52" s="137"/>
      <c r="B52" s="138" t="str">
        <f t="shared" si="0"/>
        <v/>
      </c>
      <c r="C52" s="139" t="str">
        <f t="shared" ca="1" si="30"/>
        <v/>
      </c>
      <c r="D52" s="140" t="str">
        <f t="shared" si="2"/>
        <v/>
      </c>
      <c r="E52" s="141" t="str">
        <f t="shared" ca="1" si="31"/>
        <v/>
      </c>
      <c r="F52" s="140" t="str">
        <f t="shared" si="4"/>
        <v/>
      </c>
      <c r="G52" s="141" t="str">
        <f t="shared" ca="1" si="32"/>
        <v/>
      </c>
      <c r="H52" s="140" t="str">
        <f t="shared" si="6"/>
        <v/>
      </c>
      <c r="I52" s="141" t="str">
        <f t="shared" ca="1" si="33"/>
        <v/>
      </c>
      <c r="J52" s="140" t="str">
        <f t="shared" si="8"/>
        <v/>
      </c>
      <c r="K52" s="141" t="str">
        <f t="shared" ca="1" si="34"/>
        <v/>
      </c>
      <c r="L52" s="140" t="str">
        <f t="shared" si="23"/>
        <v/>
      </c>
      <c r="M52" s="141" t="str">
        <f t="shared" ca="1" si="35"/>
        <v/>
      </c>
      <c r="N52" s="140" t="str">
        <f t="shared" si="24"/>
        <v/>
      </c>
      <c r="O52" s="141" t="str">
        <f t="shared" ca="1" si="36"/>
        <v/>
      </c>
      <c r="P52" s="140" t="str">
        <f t="shared" si="25"/>
        <v/>
      </c>
      <c r="Q52" s="141" t="str">
        <f t="shared" ca="1" si="37"/>
        <v/>
      </c>
      <c r="R52" s="140" t="str">
        <f t="shared" si="26"/>
        <v/>
      </c>
      <c r="S52" s="141" t="str">
        <f t="shared" ca="1" si="38"/>
        <v/>
      </c>
      <c r="T52" s="140" t="str">
        <f t="shared" si="27"/>
        <v/>
      </c>
      <c r="U52" s="141" t="str">
        <f t="shared" si="39"/>
        <v/>
      </c>
      <c r="V52" s="140" t="str">
        <f t="shared" si="28"/>
        <v/>
      </c>
      <c r="W52" s="141" t="str">
        <f t="shared" si="40"/>
        <v/>
      </c>
      <c r="X52" s="140" t="str">
        <f t="shared" si="29"/>
        <v/>
      </c>
      <c r="Y52" s="142"/>
      <c r="Z52" s="142"/>
    </row>
    <row r="53" spans="1:26" ht="21" hidden="1" customHeight="1" x14ac:dyDescent="0.2">
      <c r="A53" s="137"/>
      <c r="B53" s="138" t="str">
        <f t="shared" si="0"/>
        <v/>
      </c>
      <c r="C53" s="139" t="str">
        <f t="shared" ca="1" si="30"/>
        <v/>
      </c>
      <c r="D53" s="140" t="str">
        <f t="shared" si="2"/>
        <v/>
      </c>
      <c r="E53" s="141" t="str">
        <f t="shared" ca="1" si="31"/>
        <v/>
      </c>
      <c r="F53" s="140" t="str">
        <f t="shared" si="4"/>
        <v/>
      </c>
      <c r="G53" s="141" t="str">
        <f t="shared" ca="1" si="32"/>
        <v/>
      </c>
      <c r="H53" s="140" t="str">
        <f t="shared" si="6"/>
        <v/>
      </c>
      <c r="I53" s="141" t="str">
        <f t="shared" ca="1" si="33"/>
        <v/>
      </c>
      <c r="J53" s="140" t="str">
        <f t="shared" si="8"/>
        <v/>
      </c>
      <c r="K53" s="141" t="str">
        <f t="shared" ca="1" si="34"/>
        <v/>
      </c>
      <c r="L53" s="140" t="str">
        <f t="shared" si="23"/>
        <v/>
      </c>
      <c r="M53" s="141" t="str">
        <f t="shared" ca="1" si="35"/>
        <v/>
      </c>
      <c r="N53" s="140" t="str">
        <f t="shared" si="24"/>
        <v/>
      </c>
      <c r="O53" s="141" t="str">
        <f t="shared" ca="1" si="36"/>
        <v/>
      </c>
      <c r="P53" s="140" t="str">
        <f t="shared" si="25"/>
        <v/>
      </c>
      <c r="Q53" s="141" t="str">
        <f t="shared" ca="1" si="37"/>
        <v/>
      </c>
      <c r="R53" s="140" t="str">
        <f t="shared" si="26"/>
        <v/>
      </c>
      <c r="S53" s="141" t="str">
        <f t="shared" ca="1" si="38"/>
        <v/>
      </c>
      <c r="T53" s="140" t="str">
        <f t="shared" si="27"/>
        <v/>
      </c>
      <c r="U53" s="141" t="str">
        <f t="shared" si="39"/>
        <v/>
      </c>
      <c r="V53" s="140" t="str">
        <f t="shared" si="28"/>
        <v/>
      </c>
      <c r="W53" s="141" t="str">
        <f t="shared" si="40"/>
        <v/>
      </c>
      <c r="X53" s="140" t="str">
        <f t="shared" si="29"/>
        <v/>
      </c>
      <c r="Y53" s="142"/>
      <c r="Z53" s="142"/>
    </row>
    <row r="54" spans="1:26" ht="21" hidden="1" customHeight="1" x14ac:dyDescent="0.2">
      <c r="A54" s="137"/>
      <c r="B54" s="138" t="str">
        <f t="shared" si="0"/>
        <v/>
      </c>
      <c r="C54" s="139" t="str">
        <f t="shared" ca="1" si="30"/>
        <v/>
      </c>
      <c r="D54" s="140" t="str">
        <f t="shared" si="2"/>
        <v/>
      </c>
      <c r="E54" s="141" t="str">
        <f t="shared" ca="1" si="31"/>
        <v/>
      </c>
      <c r="F54" s="140" t="str">
        <f t="shared" si="4"/>
        <v/>
      </c>
      <c r="G54" s="141" t="str">
        <f t="shared" ca="1" si="32"/>
        <v/>
      </c>
      <c r="H54" s="140" t="str">
        <f t="shared" si="6"/>
        <v/>
      </c>
      <c r="I54" s="141" t="str">
        <f t="shared" ca="1" si="33"/>
        <v/>
      </c>
      <c r="J54" s="140" t="str">
        <f t="shared" si="8"/>
        <v/>
      </c>
      <c r="K54" s="141" t="str">
        <f t="shared" ca="1" si="34"/>
        <v/>
      </c>
      <c r="L54" s="140" t="str">
        <f t="shared" si="23"/>
        <v/>
      </c>
      <c r="M54" s="141" t="str">
        <f t="shared" ca="1" si="35"/>
        <v/>
      </c>
      <c r="N54" s="140" t="str">
        <f t="shared" si="24"/>
        <v/>
      </c>
      <c r="O54" s="141" t="str">
        <f t="shared" ca="1" si="36"/>
        <v/>
      </c>
      <c r="P54" s="140" t="str">
        <f t="shared" si="25"/>
        <v/>
      </c>
      <c r="Q54" s="141" t="str">
        <f t="shared" ca="1" si="37"/>
        <v/>
      </c>
      <c r="R54" s="140" t="str">
        <f t="shared" si="26"/>
        <v/>
      </c>
      <c r="S54" s="141" t="str">
        <f t="shared" ca="1" si="38"/>
        <v/>
      </c>
      <c r="T54" s="140" t="str">
        <f t="shared" si="27"/>
        <v/>
      </c>
      <c r="U54" s="141" t="str">
        <f t="shared" si="39"/>
        <v/>
      </c>
      <c r="V54" s="140" t="str">
        <f t="shared" si="28"/>
        <v/>
      </c>
      <c r="W54" s="141" t="str">
        <f t="shared" si="40"/>
        <v/>
      </c>
      <c r="X54" s="140" t="str">
        <f t="shared" si="29"/>
        <v/>
      </c>
      <c r="Y54" s="142"/>
      <c r="Z54" s="142"/>
    </row>
    <row r="55" spans="1:26" ht="21" hidden="1" customHeight="1" x14ac:dyDescent="0.2">
      <c r="A55" s="137"/>
      <c r="B55" s="138" t="str">
        <f t="shared" si="0"/>
        <v/>
      </c>
      <c r="C55" s="139" t="str">
        <f t="shared" ca="1" si="30"/>
        <v/>
      </c>
      <c r="D55" s="140" t="str">
        <f t="shared" si="2"/>
        <v/>
      </c>
      <c r="E55" s="141" t="str">
        <f t="shared" ca="1" si="31"/>
        <v/>
      </c>
      <c r="F55" s="140" t="str">
        <f t="shared" si="4"/>
        <v/>
      </c>
      <c r="G55" s="141" t="str">
        <f t="shared" ca="1" si="32"/>
        <v/>
      </c>
      <c r="H55" s="140" t="str">
        <f t="shared" si="6"/>
        <v/>
      </c>
      <c r="I55" s="141" t="str">
        <f t="shared" ca="1" si="33"/>
        <v/>
      </c>
      <c r="J55" s="140" t="str">
        <f t="shared" si="8"/>
        <v/>
      </c>
      <c r="K55" s="141" t="str">
        <f t="shared" ca="1" si="34"/>
        <v/>
      </c>
      <c r="L55" s="140" t="str">
        <f t="shared" si="23"/>
        <v/>
      </c>
      <c r="M55" s="141" t="str">
        <f t="shared" ca="1" si="35"/>
        <v/>
      </c>
      <c r="N55" s="140" t="str">
        <f t="shared" si="24"/>
        <v/>
      </c>
      <c r="O55" s="141" t="str">
        <f t="shared" ca="1" si="36"/>
        <v/>
      </c>
      <c r="P55" s="140" t="str">
        <f t="shared" si="25"/>
        <v/>
      </c>
      <c r="Q55" s="141" t="str">
        <f t="shared" ca="1" si="37"/>
        <v/>
      </c>
      <c r="R55" s="140" t="str">
        <f t="shared" si="26"/>
        <v/>
      </c>
      <c r="S55" s="141" t="str">
        <f t="shared" ca="1" si="38"/>
        <v/>
      </c>
      <c r="T55" s="140" t="str">
        <f t="shared" si="27"/>
        <v/>
      </c>
      <c r="U55" s="141" t="str">
        <f t="shared" si="39"/>
        <v/>
      </c>
      <c r="V55" s="140" t="str">
        <f t="shared" si="28"/>
        <v/>
      </c>
      <c r="W55" s="141" t="str">
        <f t="shared" si="40"/>
        <v/>
      </c>
      <c r="X55" s="140" t="str">
        <f t="shared" si="29"/>
        <v/>
      </c>
      <c r="Y55" s="142"/>
      <c r="Z55" s="142"/>
    </row>
    <row r="56" spans="1:26" ht="21" hidden="1" customHeight="1" x14ac:dyDescent="0.2">
      <c r="A56" s="137"/>
      <c r="B56" s="138" t="str">
        <f t="shared" si="0"/>
        <v/>
      </c>
      <c r="C56" s="139" t="str">
        <f t="shared" ca="1" si="30"/>
        <v/>
      </c>
      <c r="D56" s="140" t="str">
        <f t="shared" si="2"/>
        <v/>
      </c>
      <c r="E56" s="141" t="str">
        <f t="shared" ca="1" si="31"/>
        <v/>
      </c>
      <c r="F56" s="140" t="str">
        <f t="shared" si="4"/>
        <v/>
      </c>
      <c r="G56" s="141" t="str">
        <f t="shared" ca="1" si="32"/>
        <v/>
      </c>
      <c r="H56" s="140" t="str">
        <f t="shared" si="6"/>
        <v/>
      </c>
      <c r="I56" s="141" t="str">
        <f t="shared" ca="1" si="33"/>
        <v/>
      </c>
      <c r="J56" s="140" t="str">
        <f t="shared" si="8"/>
        <v/>
      </c>
      <c r="K56" s="141" t="str">
        <f t="shared" ca="1" si="34"/>
        <v/>
      </c>
      <c r="L56" s="140" t="str">
        <f t="shared" si="23"/>
        <v/>
      </c>
      <c r="M56" s="141" t="str">
        <f t="shared" ca="1" si="35"/>
        <v/>
      </c>
      <c r="N56" s="140" t="str">
        <f t="shared" si="24"/>
        <v/>
      </c>
      <c r="O56" s="141" t="str">
        <f t="shared" ca="1" si="36"/>
        <v/>
      </c>
      <c r="P56" s="140" t="str">
        <f t="shared" si="25"/>
        <v/>
      </c>
      <c r="Q56" s="141" t="str">
        <f t="shared" ca="1" si="37"/>
        <v/>
      </c>
      <c r="R56" s="140" t="str">
        <f t="shared" si="26"/>
        <v/>
      </c>
      <c r="S56" s="141" t="str">
        <f t="shared" ca="1" si="38"/>
        <v/>
      </c>
      <c r="T56" s="140" t="str">
        <f t="shared" si="27"/>
        <v/>
      </c>
      <c r="U56" s="141" t="str">
        <f t="shared" si="39"/>
        <v/>
      </c>
      <c r="V56" s="140" t="str">
        <f t="shared" si="28"/>
        <v/>
      </c>
      <c r="W56" s="141" t="str">
        <f t="shared" si="40"/>
        <v/>
      </c>
      <c r="X56" s="140" t="str">
        <f t="shared" si="29"/>
        <v/>
      </c>
      <c r="Y56" s="142"/>
      <c r="Z56" s="142"/>
    </row>
    <row r="57" spans="1:26" ht="21" hidden="1" customHeight="1" x14ac:dyDescent="0.2">
      <c r="A57" s="137"/>
      <c r="B57" s="138" t="str">
        <f t="shared" si="0"/>
        <v/>
      </c>
      <c r="C57" s="139" t="str">
        <f t="shared" ca="1" si="30"/>
        <v/>
      </c>
      <c r="D57" s="140" t="str">
        <f t="shared" si="2"/>
        <v/>
      </c>
      <c r="E57" s="141" t="str">
        <f t="shared" ca="1" si="31"/>
        <v/>
      </c>
      <c r="F57" s="140" t="str">
        <f t="shared" si="4"/>
        <v/>
      </c>
      <c r="G57" s="141" t="str">
        <f t="shared" ca="1" si="32"/>
        <v/>
      </c>
      <c r="H57" s="140" t="str">
        <f t="shared" si="6"/>
        <v/>
      </c>
      <c r="I57" s="141" t="str">
        <f t="shared" ca="1" si="33"/>
        <v/>
      </c>
      <c r="J57" s="140" t="str">
        <f t="shared" si="8"/>
        <v/>
      </c>
      <c r="K57" s="141" t="str">
        <f t="shared" ca="1" si="34"/>
        <v/>
      </c>
      <c r="L57" s="140" t="str">
        <f t="shared" si="23"/>
        <v/>
      </c>
      <c r="M57" s="141" t="str">
        <f t="shared" ca="1" si="35"/>
        <v/>
      </c>
      <c r="N57" s="140" t="str">
        <f t="shared" si="24"/>
        <v/>
      </c>
      <c r="O57" s="141" t="str">
        <f t="shared" ca="1" si="36"/>
        <v/>
      </c>
      <c r="P57" s="140" t="str">
        <f t="shared" si="25"/>
        <v/>
      </c>
      <c r="Q57" s="141" t="str">
        <f t="shared" ca="1" si="37"/>
        <v/>
      </c>
      <c r="R57" s="140" t="str">
        <f t="shared" si="26"/>
        <v/>
      </c>
      <c r="S57" s="141" t="str">
        <f t="shared" ca="1" si="38"/>
        <v/>
      </c>
      <c r="T57" s="140" t="str">
        <f t="shared" si="27"/>
        <v/>
      </c>
      <c r="U57" s="141" t="str">
        <f t="shared" si="39"/>
        <v/>
      </c>
      <c r="V57" s="140" t="str">
        <f t="shared" si="28"/>
        <v/>
      </c>
      <c r="W57" s="141" t="str">
        <f t="shared" si="40"/>
        <v/>
      </c>
      <c r="X57" s="140" t="str">
        <f t="shared" si="29"/>
        <v/>
      </c>
      <c r="Y57" s="142"/>
      <c r="Z57" s="142"/>
    </row>
    <row r="58" spans="1:26" ht="21" hidden="1" customHeight="1" x14ac:dyDescent="0.2">
      <c r="A58" s="137"/>
      <c r="B58" s="138" t="str">
        <f t="shared" si="0"/>
        <v/>
      </c>
      <c r="C58" s="139" t="str">
        <f t="shared" ca="1" si="30"/>
        <v/>
      </c>
      <c r="D58" s="140" t="str">
        <f t="shared" si="2"/>
        <v/>
      </c>
      <c r="E58" s="141" t="str">
        <f t="shared" ca="1" si="31"/>
        <v/>
      </c>
      <c r="F58" s="140" t="str">
        <f t="shared" si="4"/>
        <v/>
      </c>
      <c r="G58" s="141" t="str">
        <f t="shared" ca="1" si="32"/>
        <v/>
      </c>
      <c r="H58" s="140" t="str">
        <f t="shared" si="6"/>
        <v/>
      </c>
      <c r="I58" s="141" t="str">
        <f t="shared" ca="1" si="33"/>
        <v/>
      </c>
      <c r="J58" s="140" t="str">
        <f t="shared" si="8"/>
        <v/>
      </c>
      <c r="K58" s="141" t="str">
        <f t="shared" ca="1" si="34"/>
        <v/>
      </c>
      <c r="L58" s="140" t="str">
        <f t="shared" si="23"/>
        <v/>
      </c>
      <c r="M58" s="141" t="str">
        <f t="shared" ca="1" si="35"/>
        <v/>
      </c>
      <c r="N58" s="140" t="str">
        <f t="shared" si="24"/>
        <v/>
      </c>
      <c r="O58" s="141" t="str">
        <f t="shared" ca="1" si="36"/>
        <v/>
      </c>
      <c r="P58" s="140" t="str">
        <f t="shared" si="25"/>
        <v/>
      </c>
      <c r="Q58" s="141" t="str">
        <f t="shared" ca="1" si="37"/>
        <v/>
      </c>
      <c r="R58" s="140" t="str">
        <f t="shared" si="26"/>
        <v/>
      </c>
      <c r="S58" s="141" t="str">
        <f t="shared" ca="1" si="38"/>
        <v/>
      </c>
      <c r="T58" s="140" t="str">
        <f t="shared" si="27"/>
        <v/>
      </c>
      <c r="U58" s="141" t="str">
        <f t="shared" si="39"/>
        <v/>
      </c>
      <c r="V58" s="140" t="str">
        <f t="shared" si="28"/>
        <v/>
      </c>
      <c r="W58" s="141" t="str">
        <f t="shared" si="40"/>
        <v/>
      </c>
      <c r="X58" s="140" t="str">
        <f t="shared" si="29"/>
        <v/>
      </c>
      <c r="Y58" s="142"/>
      <c r="Z58" s="142"/>
    </row>
    <row r="59" spans="1:26" ht="21" hidden="1" customHeight="1" x14ac:dyDescent="0.2">
      <c r="A59" s="137"/>
      <c r="B59" s="138" t="str">
        <f t="shared" si="0"/>
        <v/>
      </c>
      <c r="C59" s="139" t="str">
        <f t="shared" ca="1" si="30"/>
        <v/>
      </c>
      <c r="D59" s="140" t="str">
        <f t="shared" si="2"/>
        <v/>
      </c>
      <c r="E59" s="141" t="str">
        <f t="shared" ca="1" si="31"/>
        <v/>
      </c>
      <c r="F59" s="140" t="str">
        <f t="shared" si="4"/>
        <v/>
      </c>
      <c r="G59" s="141" t="str">
        <f t="shared" ca="1" si="32"/>
        <v/>
      </c>
      <c r="H59" s="140" t="str">
        <f t="shared" si="6"/>
        <v/>
      </c>
      <c r="I59" s="141" t="str">
        <f t="shared" ca="1" si="33"/>
        <v/>
      </c>
      <c r="J59" s="140" t="str">
        <f t="shared" si="8"/>
        <v/>
      </c>
      <c r="K59" s="141" t="str">
        <f t="shared" ca="1" si="34"/>
        <v/>
      </c>
      <c r="L59" s="140" t="str">
        <f t="shared" si="23"/>
        <v/>
      </c>
      <c r="M59" s="141" t="str">
        <f t="shared" ca="1" si="35"/>
        <v/>
      </c>
      <c r="N59" s="140" t="str">
        <f t="shared" si="24"/>
        <v/>
      </c>
      <c r="O59" s="141" t="str">
        <f t="shared" ca="1" si="36"/>
        <v/>
      </c>
      <c r="P59" s="140" t="str">
        <f t="shared" si="25"/>
        <v/>
      </c>
      <c r="Q59" s="141" t="str">
        <f t="shared" ca="1" si="37"/>
        <v/>
      </c>
      <c r="R59" s="140" t="str">
        <f t="shared" si="26"/>
        <v/>
      </c>
      <c r="S59" s="141" t="str">
        <f t="shared" ca="1" si="38"/>
        <v/>
      </c>
      <c r="T59" s="140" t="str">
        <f t="shared" si="27"/>
        <v/>
      </c>
      <c r="U59" s="141" t="str">
        <f t="shared" si="39"/>
        <v/>
      </c>
      <c r="V59" s="140" t="str">
        <f t="shared" si="28"/>
        <v/>
      </c>
      <c r="W59" s="141" t="str">
        <f t="shared" si="40"/>
        <v/>
      </c>
      <c r="X59" s="140" t="str">
        <f t="shared" si="29"/>
        <v/>
      </c>
      <c r="Y59" s="142"/>
      <c r="Z59" s="142"/>
    </row>
    <row r="60" spans="1:26" ht="21" hidden="1" customHeight="1" x14ac:dyDescent="0.2">
      <c r="A60" s="137"/>
      <c r="B60" s="138" t="str">
        <f t="shared" si="0"/>
        <v/>
      </c>
      <c r="C60" s="139" t="str">
        <f t="shared" ca="1" si="30"/>
        <v/>
      </c>
      <c r="D60" s="140" t="str">
        <f t="shared" si="2"/>
        <v/>
      </c>
      <c r="E60" s="141" t="str">
        <f t="shared" ca="1" si="31"/>
        <v/>
      </c>
      <c r="F60" s="140" t="str">
        <f t="shared" si="4"/>
        <v/>
      </c>
      <c r="G60" s="141" t="str">
        <f t="shared" ca="1" si="32"/>
        <v/>
      </c>
      <c r="H60" s="140" t="str">
        <f t="shared" si="6"/>
        <v/>
      </c>
      <c r="I60" s="141" t="str">
        <f t="shared" ca="1" si="33"/>
        <v/>
      </c>
      <c r="J60" s="140" t="str">
        <f t="shared" si="8"/>
        <v/>
      </c>
      <c r="K60" s="141" t="str">
        <f t="shared" ca="1" si="34"/>
        <v/>
      </c>
      <c r="L60" s="140" t="str">
        <f t="shared" si="23"/>
        <v/>
      </c>
      <c r="M60" s="141" t="str">
        <f t="shared" ca="1" si="35"/>
        <v/>
      </c>
      <c r="N60" s="140" t="str">
        <f t="shared" si="24"/>
        <v/>
      </c>
      <c r="O60" s="141" t="str">
        <f t="shared" ca="1" si="36"/>
        <v/>
      </c>
      <c r="P60" s="140" t="str">
        <f t="shared" si="25"/>
        <v/>
      </c>
      <c r="Q60" s="141" t="str">
        <f t="shared" ca="1" si="37"/>
        <v/>
      </c>
      <c r="R60" s="140" t="str">
        <f t="shared" si="26"/>
        <v/>
      </c>
      <c r="S60" s="141" t="str">
        <f t="shared" ca="1" si="38"/>
        <v/>
      </c>
      <c r="T60" s="140" t="str">
        <f t="shared" si="27"/>
        <v/>
      </c>
      <c r="U60" s="141" t="str">
        <f t="shared" si="39"/>
        <v/>
      </c>
      <c r="V60" s="140" t="str">
        <f t="shared" si="28"/>
        <v/>
      </c>
      <c r="W60" s="141" t="str">
        <f t="shared" si="40"/>
        <v/>
      </c>
      <c r="X60" s="140" t="str">
        <f t="shared" si="29"/>
        <v/>
      </c>
      <c r="Y60" s="142"/>
      <c r="Z60" s="142"/>
    </row>
    <row r="61" spans="1:26" ht="21" hidden="1" customHeight="1" x14ac:dyDescent="0.2">
      <c r="A61" s="137"/>
      <c r="B61" s="138" t="str">
        <f t="shared" si="0"/>
        <v/>
      </c>
      <c r="C61" s="139" t="str">
        <f t="shared" ca="1" si="30"/>
        <v/>
      </c>
      <c r="D61" s="140" t="str">
        <f t="shared" si="2"/>
        <v/>
      </c>
      <c r="E61" s="141" t="str">
        <f t="shared" ca="1" si="31"/>
        <v/>
      </c>
      <c r="F61" s="140" t="str">
        <f t="shared" si="4"/>
        <v/>
      </c>
      <c r="G61" s="141" t="str">
        <f t="shared" ca="1" si="32"/>
        <v/>
      </c>
      <c r="H61" s="140" t="str">
        <f t="shared" si="6"/>
        <v/>
      </c>
      <c r="I61" s="141" t="str">
        <f t="shared" ca="1" si="33"/>
        <v/>
      </c>
      <c r="J61" s="140" t="str">
        <f t="shared" si="8"/>
        <v/>
      </c>
      <c r="K61" s="141" t="str">
        <f t="shared" ca="1" si="34"/>
        <v/>
      </c>
      <c r="L61" s="140" t="str">
        <f t="shared" si="23"/>
        <v/>
      </c>
      <c r="M61" s="141" t="str">
        <f t="shared" ca="1" si="35"/>
        <v/>
      </c>
      <c r="N61" s="140" t="str">
        <f t="shared" si="24"/>
        <v/>
      </c>
      <c r="O61" s="141" t="str">
        <f t="shared" ca="1" si="36"/>
        <v/>
      </c>
      <c r="P61" s="140" t="str">
        <f t="shared" si="25"/>
        <v/>
      </c>
      <c r="Q61" s="141" t="str">
        <f t="shared" ca="1" si="37"/>
        <v/>
      </c>
      <c r="R61" s="140" t="str">
        <f t="shared" si="26"/>
        <v/>
      </c>
      <c r="S61" s="141" t="str">
        <f t="shared" ca="1" si="38"/>
        <v/>
      </c>
      <c r="T61" s="140" t="str">
        <f t="shared" si="27"/>
        <v/>
      </c>
      <c r="U61" s="141" t="str">
        <f t="shared" si="39"/>
        <v/>
      </c>
      <c r="V61" s="140" t="str">
        <f t="shared" si="28"/>
        <v/>
      </c>
      <c r="W61" s="141" t="str">
        <f t="shared" si="40"/>
        <v/>
      </c>
      <c r="X61" s="140" t="str">
        <f t="shared" si="29"/>
        <v/>
      </c>
      <c r="Y61" s="142"/>
      <c r="Z61" s="142"/>
    </row>
    <row r="62" spans="1:26" ht="21" hidden="1" customHeight="1" x14ac:dyDescent="0.2">
      <c r="A62" s="137"/>
      <c r="B62" s="138" t="str">
        <f t="shared" si="0"/>
        <v/>
      </c>
      <c r="C62" s="139" t="str">
        <f t="shared" ca="1" si="30"/>
        <v/>
      </c>
      <c r="D62" s="140" t="str">
        <f t="shared" si="2"/>
        <v/>
      </c>
      <c r="E62" s="141" t="str">
        <f t="shared" ca="1" si="31"/>
        <v/>
      </c>
      <c r="F62" s="140" t="str">
        <f t="shared" si="4"/>
        <v/>
      </c>
      <c r="G62" s="141" t="str">
        <f t="shared" ca="1" si="32"/>
        <v/>
      </c>
      <c r="H62" s="140" t="str">
        <f t="shared" si="6"/>
        <v/>
      </c>
      <c r="I62" s="141" t="str">
        <f t="shared" ca="1" si="33"/>
        <v/>
      </c>
      <c r="J62" s="140" t="str">
        <f t="shared" si="8"/>
        <v/>
      </c>
      <c r="K62" s="141" t="str">
        <f t="shared" ca="1" si="34"/>
        <v/>
      </c>
      <c r="L62" s="140" t="str">
        <f t="shared" si="23"/>
        <v/>
      </c>
      <c r="M62" s="141" t="str">
        <f t="shared" ca="1" si="35"/>
        <v/>
      </c>
      <c r="N62" s="140" t="str">
        <f t="shared" si="24"/>
        <v/>
      </c>
      <c r="O62" s="141" t="str">
        <f t="shared" ca="1" si="36"/>
        <v/>
      </c>
      <c r="P62" s="140" t="str">
        <f t="shared" si="25"/>
        <v/>
      </c>
      <c r="Q62" s="141" t="str">
        <f t="shared" ca="1" si="37"/>
        <v/>
      </c>
      <c r="R62" s="140" t="str">
        <f t="shared" si="26"/>
        <v/>
      </c>
      <c r="S62" s="141" t="str">
        <f t="shared" ca="1" si="38"/>
        <v/>
      </c>
      <c r="T62" s="140" t="str">
        <f t="shared" si="27"/>
        <v/>
      </c>
      <c r="U62" s="141" t="str">
        <f t="shared" si="39"/>
        <v/>
      </c>
      <c r="V62" s="140" t="str">
        <f t="shared" si="28"/>
        <v/>
      </c>
      <c r="W62" s="141" t="str">
        <f t="shared" si="40"/>
        <v/>
      </c>
      <c r="X62" s="140" t="str">
        <f t="shared" si="29"/>
        <v/>
      </c>
      <c r="Y62" s="142"/>
      <c r="Z62" s="142"/>
    </row>
    <row r="63" spans="1:26" ht="21" hidden="1" customHeight="1" x14ac:dyDescent="0.2">
      <c r="A63" s="137"/>
      <c r="B63" s="138" t="str">
        <f t="shared" si="0"/>
        <v/>
      </c>
      <c r="C63" s="139" t="str">
        <f t="shared" ca="1" si="30"/>
        <v/>
      </c>
      <c r="D63" s="140" t="str">
        <f t="shared" si="2"/>
        <v/>
      </c>
      <c r="E63" s="141" t="str">
        <f t="shared" ca="1" si="31"/>
        <v/>
      </c>
      <c r="F63" s="140" t="str">
        <f t="shared" si="4"/>
        <v/>
      </c>
      <c r="G63" s="141" t="str">
        <f t="shared" ca="1" si="32"/>
        <v/>
      </c>
      <c r="H63" s="140" t="str">
        <f t="shared" si="6"/>
        <v/>
      </c>
      <c r="I63" s="141" t="str">
        <f t="shared" ca="1" si="33"/>
        <v/>
      </c>
      <c r="J63" s="140" t="str">
        <f t="shared" si="8"/>
        <v/>
      </c>
      <c r="K63" s="141" t="str">
        <f t="shared" ca="1" si="34"/>
        <v/>
      </c>
      <c r="L63" s="140" t="str">
        <f t="shared" si="23"/>
        <v/>
      </c>
      <c r="M63" s="141" t="str">
        <f t="shared" ca="1" si="35"/>
        <v/>
      </c>
      <c r="N63" s="140" t="str">
        <f t="shared" si="24"/>
        <v/>
      </c>
      <c r="O63" s="141" t="str">
        <f t="shared" ca="1" si="36"/>
        <v/>
      </c>
      <c r="P63" s="140" t="str">
        <f t="shared" si="25"/>
        <v/>
      </c>
      <c r="Q63" s="141" t="str">
        <f t="shared" ca="1" si="37"/>
        <v/>
      </c>
      <c r="R63" s="140" t="str">
        <f t="shared" si="26"/>
        <v/>
      </c>
      <c r="S63" s="141" t="str">
        <f t="shared" ca="1" si="38"/>
        <v/>
      </c>
      <c r="T63" s="140" t="str">
        <f t="shared" si="27"/>
        <v/>
      </c>
      <c r="U63" s="141" t="str">
        <f t="shared" si="39"/>
        <v/>
      </c>
      <c r="V63" s="140" t="str">
        <f t="shared" si="28"/>
        <v/>
      </c>
      <c r="W63" s="141" t="str">
        <f t="shared" si="40"/>
        <v/>
      </c>
      <c r="X63" s="140" t="str">
        <f t="shared" si="29"/>
        <v/>
      </c>
      <c r="Y63" s="142"/>
      <c r="Z63" s="142"/>
    </row>
    <row r="64" spans="1:26" ht="21" hidden="1" customHeight="1" x14ac:dyDescent="0.2">
      <c r="A64" s="137"/>
      <c r="B64" s="138" t="str">
        <f t="shared" si="0"/>
        <v/>
      </c>
      <c r="C64" s="139" t="str">
        <f t="shared" ca="1" si="30"/>
        <v/>
      </c>
      <c r="D64" s="140" t="str">
        <f t="shared" si="2"/>
        <v/>
      </c>
      <c r="E64" s="141" t="str">
        <f t="shared" ca="1" si="31"/>
        <v/>
      </c>
      <c r="F64" s="140" t="str">
        <f t="shared" si="4"/>
        <v/>
      </c>
      <c r="G64" s="141" t="str">
        <f t="shared" ca="1" si="32"/>
        <v/>
      </c>
      <c r="H64" s="140" t="str">
        <f t="shared" si="6"/>
        <v/>
      </c>
      <c r="I64" s="141" t="str">
        <f t="shared" ca="1" si="33"/>
        <v/>
      </c>
      <c r="J64" s="140" t="str">
        <f t="shared" si="8"/>
        <v/>
      </c>
      <c r="K64" s="141" t="str">
        <f t="shared" ca="1" si="34"/>
        <v/>
      </c>
      <c r="L64" s="140" t="str">
        <f t="shared" si="23"/>
        <v/>
      </c>
      <c r="M64" s="141" t="str">
        <f t="shared" ca="1" si="35"/>
        <v/>
      </c>
      <c r="N64" s="140" t="str">
        <f t="shared" si="24"/>
        <v/>
      </c>
      <c r="O64" s="141" t="str">
        <f t="shared" ca="1" si="36"/>
        <v/>
      </c>
      <c r="P64" s="140" t="str">
        <f t="shared" si="25"/>
        <v/>
      </c>
      <c r="Q64" s="141" t="str">
        <f t="shared" ca="1" si="37"/>
        <v/>
      </c>
      <c r="R64" s="140" t="str">
        <f t="shared" si="26"/>
        <v/>
      </c>
      <c r="S64" s="141" t="str">
        <f t="shared" ca="1" si="38"/>
        <v/>
      </c>
      <c r="T64" s="140" t="str">
        <f t="shared" si="27"/>
        <v/>
      </c>
      <c r="U64" s="141" t="str">
        <f t="shared" si="39"/>
        <v/>
      </c>
      <c r="V64" s="140" t="str">
        <f t="shared" si="28"/>
        <v/>
      </c>
      <c r="W64" s="141" t="str">
        <f t="shared" si="40"/>
        <v/>
      </c>
      <c r="X64" s="140" t="str">
        <f t="shared" si="29"/>
        <v/>
      </c>
      <c r="Y64" s="142"/>
      <c r="Z64" s="142"/>
    </row>
    <row r="65" spans="1:26" ht="21" hidden="1" customHeight="1" x14ac:dyDescent="0.2">
      <c r="A65" s="137"/>
      <c r="B65" s="138" t="str">
        <f t="shared" si="0"/>
        <v/>
      </c>
      <c r="C65" s="139" t="str">
        <f t="shared" ca="1" si="30"/>
        <v/>
      </c>
      <c r="D65" s="140" t="str">
        <f t="shared" si="2"/>
        <v/>
      </c>
      <c r="E65" s="141" t="str">
        <f t="shared" ca="1" si="31"/>
        <v/>
      </c>
      <c r="F65" s="140" t="str">
        <f t="shared" si="4"/>
        <v/>
      </c>
      <c r="G65" s="141" t="str">
        <f t="shared" ca="1" si="32"/>
        <v/>
      </c>
      <c r="H65" s="140" t="str">
        <f t="shared" si="6"/>
        <v/>
      </c>
      <c r="I65" s="141" t="str">
        <f t="shared" ca="1" si="33"/>
        <v/>
      </c>
      <c r="J65" s="140" t="str">
        <f t="shared" si="8"/>
        <v/>
      </c>
      <c r="K65" s="141" t="str">
        <f t="shared" ca="1" si="34"/>
        <v/>
      </c>
      <c r="L65" s="140" t="str">
        <f t="shared" si="23"/>
        <v/>
      </c>
      <c r="M65" s="141" t="str">
        <f t="shared" ca="1" si="35"/>
        <v/>
      </c>
      <c r="N65" s="140" t="str">
        <f t="shared" si="24"/>
        <v/>
      </c>
      <c r="O65" s="141" t="str">
        <f t="shared" ca="1" si="36"/>
        <v/>
      </c>
      <c r="P65" s="140" t="str">
        <f t="shared" si="25"/>
        <v/>
      </c>
      <c r="Q65" s="141" t="str">
        <f t="shared" ca="1" si="37"/>
        <v/>
      </c>
      <c r="R65" s="140" t="str">
        <f t="shared" si="26"/>
        <v/>
      </c>
      <c r="S65" s="141" t="str">
        <f t="shared" ca="1" si="38"/>
        <v/>
      </c>
      <c r="T65" s="140" t="str">
        <f t="shared" si="27"/>
        <v/>
      </c>
      <c r="U65" s="141" t="str">
        <f t="shared" si="39"/>
        <v/>
      </c>
      <c r="V65" s="140" t="str">
        <f t="shared" si="28"/>
        <v/>
      </c>
      <c r="W65" s="141" t="str">
        <f t="shared" si="40"/>
        <v/>
      </c>
      <c r="X65" s="140" t="str">
        <f t="shared" si="29"/>
        <v/>
      </c>
      <c r="Y65" s="142"/>
      <c r="Z65" s="142"/>
    </row>
    <row r="66" spans="1:26" ht="21" hidden="1" customHeight="1" x14ac:dyDescent="0.2">
      <c r="A66" s="137"/>
      <c r="B66" s="138" t="str">
        <f t="shared" si="0"/>
        <v/>
      </c>
      <c r="C66" s="139" t="str">
        <f t="shared" ca="1" si="30"/>
        <v/>
      </c>
      <c r="D66" s="140" t="str">
        <f t="shared" si="2"/>
        <v/>
      </c>
      <c r="E66" s="141" t="str">
        <f t="shared" ca="1" si="31"/>
        <v/>
      </c>
      <c r="F66" s="140" t="str">
        <f t="shared" si="4"/>
        <v/>
      </c>
      <c r="G66" s="141" t="str">
        <f t="shared" ca="1" si="32"/>
        <v/>
      </c>
      <c r="H66" s="140" t="str">
        <f t="shared" si="6"/>
        <v/>
      </c>
      <c r="I66" s="141" t="str">
        <f t="shared" ca="1" si="33"/>
        <v/>
      </c>
      <c r="J66" s="140" t="str">
        <f t="shared" si="8"/>
        <v/>
      </c>
      <c r="K66" s="141" t="str">
        <f t="shared" ca="1" si="34"/>
        <v/>
      </c>
      <c r="L66" s="140" t="str">
        <f t="shared" si="23"/>
        <v/>
      </c>
      <c r="M66" s="141" t="str">
        <f t="shared" ca="1" si="35"/>
        <v/>
      </c>
      <c r="N66" s="140" t="str">
        <f t="shared" si="24"/>
        <v/>
      </c>
      <c r="O66" s="141" t="str">
        <f t="shared" ca="1" si="36"/>
        <v/>
      </c>
      <c r="P66" s="140" t="str">
        <f t="shared" si="25"/>
        <v/>
      </c>
      <c r="Q66" s="141" t="str">
        <f t="shared" ca="1" si="37"/>
        <v/>
      </c>
      <c r="R66" s="140" t="str">
        <f t="shared" si="26"/>
        <v/>
      </c>
      <c r="S66" s="141" t="str">
        <f t="shared" ca="1" si="38"/>
        <v/>
      </c>
      <c r="T66" s="140" t="str">
        <f t="shared" si="27"/>
        <v/>
      </c>
      <c r="U66" s="141" t="str">
        <f t="shared" si="39"/>
        <v/>
      </c>
      <c r="V66" s="140" t="str">
        <f t="shared" si="28"/>
        <v/>
      </c>
      <c r="W66" s="141" t="str">
        <f t="shared" si="40"/>
        <v/>
      </c>
      <c r="X66" s="140" t="str">
        <f t="shared" si="29"/>
        <v/>
      </c>
      <c r="Y66" s="142"/>
      <c r="Z66" s="142"/>
    </row>
    <row r="67" spans="1:26" ht="21" hidden="1" customHeight="1" x14ac:dyDescent="0.2">
      <c r="A67" s="137"/>
      <c r="B67" s="138" t="str">
        <f t="shared" si="0"/>
        <v/>
      </c>
      <c r="C67" s="139" t="str">
        <f t="shared" ca="1" si="30"/>
        <v/>
      </c>
      <c r="D67" s="140" t="str">
        <f t="shared" si="2"/>
        <v/>
      </c>
      <c r="E67" s="141" t="str">
        <f t="shared" ca="1" si="31"/>
        <v/>
      </c>
      <c r="F67" s="140" t="str">
        <f t="shared" si="4"/>
        <v/>
      </c>
      <c r="G67" s="141" t="str">
        <f t="shared" ca="1" si="32"/>
        <v/>
      </c>
      <c r="H67" s="140" t="str">
        <f t="shared" si="6"/>
        <v/>
      </c>
      <c r="I67" s="141" t="str">
        <f t="shared" ca="1" si="33"/>
        <v/>
      </c>
      <c r="J67" s="140" t="str">
        <f t="shared" si="8"/>
        <v/>
      </c>
      <c r="K67" s="141" t="str">
        <f t="shared" ca="1" si="34"/>
        <v/>
      </c>
      <c r="L67" s="140" t="str">
        <f t="shared" si="23"/>
        <v/>
      </c>
      <c r="M67" s="141" t="str">
        <f t="shared" ca="1" si="35"/>
        <v/>
      </c>
      <c r="N67" s="140" t="str">
        <f t="shared" si="24"/>
        <v/>
      </c>
      <c r="O67" s="141" t="str">
        <f t="shared" ca="1" si="36"/>
        <v/>
      </c>
      <c r="P67" s="140" t="str">
        <f t="shared" si="25"/>
        <v/>
      </c>
      <c r="Q67" s="141" t="str">
        <f t="shared" ca="1" si="37"/>
        <v/>
      </c>
      <c r="R67" s="140" t="str">
        <f t="shared" si="26"/>
        <v/>
      </c>
      <c r="S67" s="141" t="str">
        <f t="shared" ca="1" si="38"/>
        <v/>
      </c>
      <c r="T67" s="140" t="str">
        <f t="shared" si="27"/>
        <v/>
      </c>
      <c r="U67" s="141" t="str">
        <f t="shared" si="39"/>
        <v/>
      </c>
      <c r="V67" s="140" t="str">
        <f t="shared" si="28"/>
        <v/>
      </c>
      <c r="W67" s="141" t="str">
        <f t="shared" si="40"/>
        <v/>
      </c>
      <c r="X67" s="140" t="str">
        <f t="shared" si="29"/>
        <v/>
      </c>
      <c r="Y67" s="142"/>
      <c r="Z67" s="142"/>
    </row>
    <row r="68" spans="1:26" ht="21" hidden="1" customHeight="1" x14ac:dyDescent="0.2">
      <c r="A68" s="137"/>
      <c r="B68" s="138" t="str">
        <f t="shared" si="0"/>
        <v/>
      </c>
      <c r="C68" s="139" t="str">
        <f t="shared" ca="1" si="30"/>
        <v/>
      </c>
      <c r="D68" s="140" t="str">
        <f t="shared" si="2"/>
        <v/>
      </c>
      <c r="E68" s="141" t="str">
        <f t="shared" ca="1" si="31"/>
        <v/>
      </c>
      <c r="F68" s="140" t="str">
        <f t="shared" si="4"/>
        <v/>
      </c>
      <c r="G68" s="141" t="str">
        <f t="shared" ca="1" si="32"/>
        <v/>
      </c>
      <c r="H68" s="140" t="str">
        <f t="shared" si="6"/>
        <v/>
      </c>
      <c r="I68" s="141" t="str">
        <f t="shared" ca="1" si="33"/>
        <v/>
      </c>
      <c r="J68" s="140" t="str">
        <f t="shared" si="8"/>
        <v/>
      </c>
      <c r="K68" s="141" t="str">
        <f t="shared" ca="1" si="34"/>
        <v/>
      </c>
      <c r="L68" s="140" t="str">
        <f t="shared" si="23"/>
        <v/>
      </c>
      <c r="M68" s="141" t="str">
        <f t="shared" ca="1" si="35"/>
        <v/>
      </c>
      <c r="N68" s="140" t="str">
        <f t="shared" si="24"/>
        <v/>
      </c>
      <c r="O68" s="141" t="str">
        <f t="shared" ca="1" si="36"/>
        <v/>
      </c>
      <c r="P68" s="140" t="str">
        <f t="shared" si="25"/>
        <v/>
      </c>
      <c r="Q68" s="141" t="str">
        <f t="shared" ca="1" si="37"/>
        <v/>
      </c>
      <c r="R68" s="140" t="str">
        <f t="shared" si="26"/>
        <v/>
      </c>
      <c r="S68" s="141" t="str">
        <f t="shared" ca="1" si="38"/>
        <v/>
      </c>
      <c r="T68" s="140" t="str">
        <f t="shared" si="27"/>
        <v/>
      </c>
      <c r="U68" s="141" t="str">
        <f t="shared" si="39"/>
        <v/>
      </c>
      <c r="V68" s="140" t="str">
        <f t="shared" si="28"/>
        <v/>
      </c>
      <c r="W68" s="141" t="str">
        <f t="shared" si="40"/>
        <v/>
      </c>
      <c r="X68" s="140" t="str">
        <f t="shared" si="29"/>
        <v/>
      </c>
      <c r="Y68" s="142"/>
      <c r="Z68" s="142"/>
    </row>
    <row r="69" spans="1:26" ht="21" hidden="1" customHeight="1" x14ac:dyDescent="0.2">
      <c r="A69" s="137"/>
      <c r="B69" s="138" t="str">
        <f t="shared" si="0"/>
        <v/>
      </c>
      <c r="C69" s="139" t="str">
        <f t="shared" ca="1" si="30"/>
        <v/>
      </c>
      <c r="D69" s="140" t="str">
        <f t="shared" si="2"/>
        <v/>
      </c>
      <c r="E69" s="141" t="str">
        <f t="shared" ca="1" si="31"/>
        <v/>
      </c>
      <c r="F69" s="140" t="str">
        <f t="shared" si="4"/>
        <v/>
      </c>
      <c r="G69" s="141" t="str">
        <f t="shared" ca="1" si="32"/>
        <v/>
      </c>
      <c r="H69" s="140" t="str">
        <f t="shared" si="6"/>
        <v/>
      </c>
      <c r="I69" s="141" t="str">
        <f t="shared" ca="1" si="33"/>
        <v/>
      </c>
      <c r="J69" s="140" t="str">
        <f t="shared" si="8"/>
        <v/>
      </c>
      <c r="K69" s="141" t="str">
        <f t="shared" ca="1" si="34"/>
        <v/>
      </c>
      <c r="L69" s="140" t="str">
        <f t="shared" si="23"/>
        <v/>
      </c>
      <c r="M69" s="141" t="str">
        <f t="shared" ca="1" si="35"/>
        <v/>
      </c>
      <c r="N69" s="140" t="str">
        <f t="shared" si="24"/>
        <v/>
      </c>
      <c r="O69" s="141" t="str">
        <f t="shared" ca="1" si="36"/>
        <v/>
      </c>
      <c r="P69" s="140" t="str">
        <f t="shared" si="25"/>
        <v/>
      </c>
      <c r="Q69" s="141" t="str">
        <f t="shared" ca="1" si="37"/>
        <v/>
      </c>
      <c r="R69" s="140" t="str">
        <f t="shared" si="26"/>
        <v/>
      </c>
      <c r="S69" s="141" t="str">
        <f t="shared" ca="1" si="38"/>
        <v/>
      </c>
      <c r="T69" s="140" t="str">
        <f t="shared" si="27"/>
        <v/>
      </c>
      <c r="U69" s="141" t="str">
        <f t="shared" si="39"/>
        <v/>
      </c>
      <c r="V69" s="140" t="str">
        <f t="shared" si="28"/>
        <v/>
      </c>
      <c r="W69" s="141" t="str">
        <f t="shared" si="40"/>
        <v/>
      </c>
      <c r="X69" s="140" t="str">
        <f t="shared" si="29"/>
        <v/>
      </c>
      <c r="Y69" s="142"/>
      <c r="Z69" s="142"/>
    </row>
    <row r="70" spans="1:26" ht="21" hidden="1" customHeight="1" x14ac:dyDescent="0.2">
      <c r="A70" s="137"/>
      <c r="B70" s="138" t="str">
        <f t="shared" si="0"/>
        <v/>
      </c>
      <c r="C70" s="139" t="str">
        <f t="shared" ca="1" si="30"/>
        <v/>
      </c>
      <c r="D70" s="140" t="str">
        <f t="shared" si="2"/>
        <v/>
      </c>
      <c r="E70" s="141" t="str">
        <f t="shared" ca="1" si="31"/>
        <v/>
      </c>
      <c r="F70" s="140" t="str">
        <f t="shared" si="4"/>
        <v/>
      </c>
      <c r="G70" s="141" t="str">
        <f t="shared" ca="1" si="32"/>
        <v/>
      </c>
      <c r="H70" s="140" t="str">
        <f t="shared" si="6"/>
        <v/>
      </c>
      <c r="I70" s="141" t="str">
        <f t="shared" ca="1" si="33"/>
        <v/>
      </c>
      <c r="J70" s="140" t="str">
        <f t="shared" si="8"/>
        <v/>
      </c>
      <c r="K70" s="141" t="str">
        <f t="shared" ca="1" si="34"/>
        <v/>
      </c>
      <c r="L70" s="140" t="str">
        <f t="shared" si="23"/>
        <v/>
      </c>
      <c r="M70" s="141" t="str">
        <f t="shared" ca="1" si="35"/>
        <v/>
      </c>
      <c r="N70" s="140" t="str">
        <f t="shared" si="24"/>
        <v/>
      </c>
      <c r="O70" s="141" t="str">
        <f t="shared" ca="1" si="36"/>
        <v/>
      </c>
      <c r="P70" s="140" t="str">
        <f t="shared" si="25"/>
        <v/>
      </c>
      <c r="Q70" s="141" t="str">
        <f t="shared" ca="1" si="37"/>
        <v/>
      </c>
      <c r="R70" s="140" t="str">
        <f t="shared" si="26"/>
        <v/>
      </c>
      <c r="S70" s="141" t="str">
        <f t="shared" ca="1" si="38"/>
        <v/>
      </c>
      <c r="T70" s="140" t="str">
        <f t="shared" si="27"/>
        <v/>
      </c>
      <c r="U70" s="141" t="str">
        <f t="shared" si="39"/>
        <v/>
      </c>
      <c r="V70" s="140" t="str">
        <f t="shared" si="28"/>
        <v/>
      </c>
      <c r="W70" s="141" t="str">
        <f t="shared" si="40"/>
        <v/>
      </c>
      <c r="X70" s="140" t="str">
        <f t="shared" si="29"/>
        <v/>
      </c>
      <c r="Y70" s="142"/>
      <c r="Z70" s="142"/>
    </row>
    <row r="71" spans="1:26" ht="21"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spans="1:26" ht="21.75" customHeight="1" x14ac:dyDescent="0.2">
      <c r="A72" s="462" t="s">
        <v>147</v>
      </c>
      <c r="B72" s="361"/>
      <c r="C72" s="361"/>
      <c r="D72" s="361"/>
      <c r="E72" s="361"/>
      <c r="F72" s="463"/>
      <c r="G72" s="143"/>
      <c r="H72" s="143"/>
      <c r="I72" s="143"/>
      <c r="J72" s="143"/>
      <c r="K72" s="143"/>
      <c r="L72" s="143"/>
      <c r="M72" s="143"/>
      <c r="N72" s="143"/>
      <c r="O72" s="143"/>
      <c r="P72" s="143"/>
      <c r="Q72" s="143"/>
      <c r="R72" s="143"/>
      <c r="S72" s="143"/>
      <c r="T72" s="143"/>
      <c r="U72" s="143"/>
      <c r="V72" s="143"/>
      <c r="W72" s="143"/>
      <c r="X72" s="143"/>
      <c r="Y72" s="111"/>
      <c r="Z72" s="111"/>
    </row>
    <row r="73" spans="1:26" ht="21" customHeight="1" x14ac:dyDescent="0.2">
      <c r="A73" s="137" t="s">
        <v>60</v>
      </c>
      <c r="B73" s="138">
        <f t="shared" ref="B73:B162" ca="1" si="41">IF(A73="","",IF($K$4="Media aritmética",ROUND(AVERAGE(C73,E73,G73,I73,K73,M73,O73,Q73,S73,U73,W73),2),ROUND(_xlfn.STDEV.P(C73,E73,G73,I73,K73,M73,O73,Q73,S73,U73,W73),2)))</f>
        <v>105454.22</v>
      </c>
      <c r="C73" s="141" t="str">
        <f t="shared" ref="C73:C104" ca="1" si="42">IF($C$8="Habilitado",IF($A73="","",ROUND(VLOOKUP($A73,UNITARIO_1,5,FALSE),2)),"")</f>
        <v/>
      </c>
      <c r="D73" s="140" t="str">
        <f t="shared" ref="D73:D162" ca="1" si="43">IF($A73="","",IF(C73="","",IF($K$4="Media aritmética",(C73&lt;=$B73)*($G$5/$B$5)+(C73&gt;$B73)*0,IF(AND(ROUND(AVERAGE($C73,$E73,$G73,$I73,$K73,$M73,$O73,$Q73,$S73,$U73,$W73),2)-$B73/2&lt;=C73,(ROUND(AVERAGE($C73,$E73,$G73,$I73,$K73,$M73,$O73,$Q73,$S73,$U73,$W73),2)+$B73/2&gt;C73)),($G$5/$B$5),0))))</f>
        <v/>
      </c>
      <c r="E73" s="141">
        <f t="shared" ref="E73:E104" ca="1" si="44">IF($E$8="Habilitado",IF($A73="","",ROUND(VLOOKUP($A73,UNITARIO_2,5,FALSE),2)),"")</f>
        <v>422600</v>
      </c>
      <c r="F73" s="140">
        <f t="shared" ref="F73:F122" ca="1" si="45">IF($A73="","",IF(E73="","",IF($K$4="Media aritmética",(E73&lt;=$B73)*($G$5/$B$5)+(E73&gt;$B73)*0,IF(AND(ROUND(AVERAGE($C73,$E73,$G73,$I73,$K73,$M73,$O73,$Q73,$S73,$U73,$W73),2)-$B73/2&lt;=E73,(ROUND(AVERAGE($C73,$E73,$G73,$I73,$K73,$M73,$O73,$Q73,$S73,$U73,$W73),2)+$B73/2&gt;E73)),($G$5/$B$5),0))))</f>
        <v>0</v>
      </c>
      <c r="G73" s="141" t="str">
        <f t="shared" ref="G73:G104" ca="1" si="46">IF($G$8="Habilitado",IF($A73="","",ROUND(VLOOKUP($A73,UNITARIO_3,5,FALSE),2)),"")</f>
        <v/>
      </c>
      <c r="H73" s="140" t="str">
        <f t="shared" ref="H73:H122" ca="1" si="47">IF($A73="","",IF(G73="","",IF($K$4="Media aritmética",(G73&lt;=$B73)*($G$5/$B$5)+(G73&gt;$B73)*0,IF(AND(ROUND(AVERAGE($C73,$E73,$G73,$I73,$K73,$M73,$O73,$Q73,$S73,$U73,$W73),2)-$B73/2&lt;=G73,(ROUND(AVERAGE($C73,$E73,$G73,$I73,$K73,$M73,$O73,$Q73,$S73,$U73,$W73),2)+$B73/2&gt;G73)),($G$5/$B$5),0))))</f>
        <v/>
      </c>
      <c r="I73" s="141">
        <f t="shared" ref="I73:I104" ca="1" si="48">IF($I$8="Habilitado",IF($A73="","",ROUND(VLOOKUP($A73,UNITARIO_4,5,FALSE),2)),"")</f>
        <v>325000</v>
      </c>
      <c r="J73" s="140">
        <f t="shared" ref="J73:J122" ca="1" si="49">IF($A73="","",IF(I73="","",IF($K$4="Media aritmética",(I73&lt;=$B73)*($G$5/$B$5)+(I73&gt;$B73)*0,IF(AND(ROUND(AVERAGE($C73,$E73,$G73,$I73,$K73,$M73,$O73,$Q73,$S73,$U73,$W73),2)-$B73/2&lt;=I73,(ROUND(AVERAGE($C73,$E73,$G73,$I73,$K73,$M73,$O73,$Q73,$S73,$U73,$W73),2)+$B73/2&gt;I73)),($G$5/$B$5),0))))</f>
        <v>0</v>
      </c>
      <c r="K73" s="141">
        <f t="shared" ref="K73:K104" ca="1" si="50">IF($K$8="Habilitado",IF($A73="","",ROUND(VLOOKUP($A73,UNITARIO_5,5,FALSE),2)),"")</f>
        <v>167250</v>
      </c>
      <c r="L73" s="140">
        <f t="shared" ref="L73:L122" ca="1" si="51">IF($A73="","",IF(K73="","",IF($K$4="Media aritmética",(K73&lt;=$B73)*($G$5/$B$5)+(K73&gt;$B73)*0,IF(AND(ROUND(AVERAGE($C73,$E73,$G73,$I73,$K73,$M73,$O73,$Q73,$S73,$U73,$W73),2)-$B73/2&lt;=K73,(ROUND(AVERAGE($C73,$E73,$G73,$I73,$K73,$M73,$O73,$Q73,$S73,$U73,$W73),2)+$B73/2&gt;K73)),($G$5/$B$5),0))))</f>
        <v>26.666666666666668</v>
      </c>
      <c r="M73" s="141">
        <f t="shared" ref="M73:M104" ca="1" si="52">IF($M$8="Habilitado",IF($A73="","",ROUND(VLOOKUP($A73,UNITARIO_6,5,FALSE),2)),"")</f>
        <v>150200</v>
      </c>
      <c r="N73" s="140">
        <f t="shared" ref="N73:N122" ca="1" si="53">IF($A73="","",IF(M73="","",IF($K$4="Media aritmética",(M73&lt;=$B73)*($G$5/$B$5)+(M73&gt;$B73)*0,IF(AND(ROUND(AVERAGE($C73,$E73,$G73,$I73,$K73,$M73,$O73,$Q73,$S73,$U73,$W73),2)-$B73/2&lt;=M73,(ROUND(AVERAGE($C73,$E73,$G73,$I73,$K73,$M73,$O73,$Q73,$S73,$U73,$W73),2)+$B73/2&gt;M73)),($G$5/$B$5),0))))</f>
        <v>0</v>
      </c>
      <c r="O73" s="141">
        <f t="shared" ref="O73:O104" ca="1" si="54">IF($O$8="Habilitado",IF($A73="","",ROUND(VLOOKUP($A73,UNITARIO_7,5,FALSE),2)),"")</f>
        <v>122016</v>
      </c>
      <c r="P73" s="140">
        <f t="shared" ref="P73:P122" ca="1" si="55">IF($A73="","",IF(O73="","",IF($K$4="Media aritmética",(O73&lt;=$B73)*($G$5/$B$5)+(O73&gt;$B73)*0,IF(AND(ROUND(AVERAGE($C73,$E73,$G73,$I73,$K73,$M73,$O73,$Q73,$S73,$U73,$W73),2)-$B73/2&lt;=O73,(ROUND(AVERAGE($C73,$E73,$G73,$I73,$K73,$M73,$O73,$Q73,$S73,$U73,$W73),2)+$B73/2&gt;O73)),($G$5/$B$5),0))))</f>
        <v>0</v>
      </c>
      <c r="Q73" s="141">
        <f t="shared" ref="Q73:Q104" ca="1" si="56">IF($Q$8="Habilitado",IF($A73="","",ROUND(VLOOKUP($A73,UNITARIO_8,5,FALSE),2)),"")</f>
        <v>152250</v>
      </c>
      <c r="R73" s="140">
        <f t="shared" ref="R73:R122" ca="1" si="57">IF($A73="","",IF(Q73="","",IF($K$4="Media aritmética",(Q73&lt;=$B73)*($G$5/$B$5)+(Q73&gt;$B73)*0,IF(AND(ROUND(AVERAGE($C73,$E73,$G73,$I73,$K73,$M73,$O73,$Q73,$S73,$U73,$W73),2)-$B73/2&lt;=Q73,(ROUND(AVERAGE($C73,$E73,$G73,$I73,$K73,$M73,$O73,$Q73,$S73,$U73,$W73),2)+$B73/2&gt;Q73)),($G$5/$B$5),0))))</f>
        <v>0</v>
      </c>
      <c r="S73" s="141">
        <f t="shared" ref="S73:S104" ca="1" si="58">IF($S$8="Habilitado",IF($A73="","",ROUND(VLOOKUP($A73,UNITARIO_9,5,FALSE),2)),"")</f>
        <v>155000</v>
      </c>
      <c r="T73" s="140">
        <f t="shared" ref="T73:T122" ca="1" si="59">IF($A73="","",IF(S73="","",IF($K$4="Media aritmética",(S73&lt;=$B73)*($G$5/$B$5)+(S73&gt;$B73)*0,IF(AND(ROUND(AVERAGE($C73,$E73,$G73,$I73,$K73,$M73,$O73,$Q73,$S73,$U73,$W73),2)-$B73/2&lt;=S73,(ROUND(AVERAGE($C73,$E73,$G73,$I73,$K73,$M73,$O73,$Q73,$S73,$U73,$W73),2)+$B73/2&gt;S73)),($G$5/$B$5),0))))</f>
        <v>0</v>
      </c>
      <c r="U73" s="141" t="str">
        <f t="shared" ref="U73:U104" si="60">IF($U$8="Habilitado",IF($A73="","",ROUND(VLOOKUP($A73,UNITARIO_10,5,FALSE),2)),"")</f>
        <v/>
      </c>
      <c r="V73" s="140" t="str">
        <f t="shared" ref="V73:V122" si="61">IF($A73="","",IF(U73="","",IF($K$4="Media aritmética",(U73&lt;=$B73)*($G$5/$B$5)+(U73&gt;$B73)*0,IF(AND(ROUND(AVERAGE($C73,$E73,$G73,$I73,$K73,$M73,$O73,$Q73,$S73,$U73,$W73),2)-$B73/2&lt;=U73,(ROUND(AVERAGE($C73,$E73,$G73,$I73,$K73,$M73,$O73,$Q73,$S73,$U73,$W73),2)+$B73/2&gt;U73)),($G$5/$B$5),0))))</f>
        <v/>
      </c>
      <c r="W73" s="141" t="str">
        <f t="shared" ref="W73:W104" si="62">IF($W$8="Habilitado",IF($A73="","",ROUND(VLOOKUP($A73,UNITARIO_11,5,FALSE),2)),"")</f>
        <v/>
      </c>
      <c r="X73" s="140" t="str">
        <f t="shared" ref="X73:X122" si="63">IF($A73="","",IF(W73="","",IF($K$4="Media aritmética",(W73&lt;=$B73)*($G$5/$B$5)+(W73&gt;$B73)*0,IF(AND(ROUND(AVERAGE($C73,$E73,$G73,$I73,$K73,$M73,$O73,$Q73,$S73,$U73,$W73),2)-$B73/2&lt;=W73,(ROUND(AVERAGE($C73,$E73,$G73,$I73,$K73,$M73,$O73,$Q73,$S73,$U73,$W73),2)+$B73/2&gt;W73)),($G$5/$B$5),0))))</f>
        <v/>
      </c>
      <c r="Y73" s="115"/>
      <c r="Z73" s="115"/>
    </row>
    <row r="74" spans="1:26" ht="21" customHeight="1" x14ac:dyDescent="0.2">
      <c r="A74" s="137" t="s">
        <v>233</v>
      </c>
      <c r="B74" s="138">
        <f t="shared" ca="1" si="41"/>
        <v>114851.97</v>
      </c>
      <c r="C74" s="141" t="str">
        <f t="shared" ca="1" si="42"/>
        <v/>
      </c>
      <c r="D74" s="140" t="str">
        <f t="shared" ca="1" si="43"/>
        <v/>
      </c>
      <c r="E74" s="141">
        <f t="shared" ca="1" si="44"/>
        <v>455200</v>
      </c>
      <c r="F74" s="140">
        <f t="shared" ca="1" si="45"/>
        <v>0</v>
      </c>
      <c r="G74" s="141" t="str">
        <f t="shared" ca="1" si="46"/>
        <v/>
      </c>
      <c r="H74" s="140" t="str">
        <f t="shared" ca="1" si="47"/>
        <v/>
      </c>
      <c r="I74" s="141">
        <f t="shared" ca="1" si="48"/>
        <v>620000</v>
      </c>
      <c r="J74" s="140">
        <f t="shared" ca="1" si="49"/>
        <v>26.666666666666668</v>
      </c>
      <c r="K74" s="141">
        <f t="shared" ca="1" si="50"/>
        <v>543945</v>
      </c>
      <c r="L74" s="140">
        <f t="shared" ca="1" si="51"/>
        <v>26.666666666666668</v>
      </c>
      <c r="M74" s="141">
        <f t="shared" ca="1" si="52"/>
        <v>735300</v>
      </c>
      <c r="N74" s="140">
        <f t="shared" ca="1" si="53"/>
        <v>0</v>
      </c>
      <c r="O74" s="141">
        <f t="shared" ca="1" si="54"/>
        <v>365397</v>
      </c>
      <c r="P74" s="140">
        <f t="shared" ca="1" si="55"/>
        <v>0</v>
      </c>
      <c r="Q74" s="141">
        <f t="shared" ca="1" si="56"/>
        <v>585013</v>
      </c>
      <c r="R74" s="140">
        <f t="shared" ca="1" si="57"/>
        <v>26.666666666666668</v>
      </c>
      <c r="S74" s="141">
        <f t="shared" ca="1" si="58"/>
        <v>652000</v>
      </c>
      <c r="T74" s="140">
        <f t="shared" ca="1" si="59"/>
        <v>0</v>
      </c>
      <c r="U74" s="141" t="str">
        <f t="shared" si="60"/>
        <v/>
      </c>
      <c r="V74" s="140" t="str">
        <f t="shared" si="61"/>
        <v/>
      </c>
      <c r="W74" s="141" t="str">
        <f t="shared" si="62"/>
        <v/>
      </c>
      <c r="X74" s="140" t="str">
        <f t="shared" si="63"/>
        <v/>
      </c>
      <c r="Y74" s="115"/>
      <c r="Z74" s="115"/>
    </row>
    <row r="75" spans="1:26" ht="21" customHeight="1" x14ac:dyDescent="0.2">
      <c r="A75" s="137" t="s">
        <v>235</v>
      </c>
      <c r="B75" s="138">
        <f t="shared" ca="1" si="41"/>
        <v>762123.67</v>
      </c>
      <c r="C75" s="141" t="str">
        <f t="shared" ca="1" si="42"/>
        <v/>
      </c>
      <c r="D75" s="140" t="str">
        <f t="shared" ca="1" si="43"/>
        <v/>
      </c>
      <c r="E75" s="141">
        <f t="shared" ca="1" si="44"/>
        <v>1316820</v>
      </c>
      <c r="F75" s="140">
        <f t="shared" ca="1" si="45"/>
        <v>26.666666666666668</v>
      </c>
      <c r="G75" s="141" t="str">
        <f t="shared" ca="1" si="46"/>
        <v/>
      </c>
      <c r="H75" s="140" t="str">
        <f t="shared" ca="1" si="47"/>
        <v/>
      </c>
      <c r="I75" s="141">
        <f t="shared" ca="1" si="48"/>
        <v>2000000</v>
      </c>
      <c r="J75" s="140">
        <f t="shared" ca="1" si="49"/>
        <v>26.666666666666668</v>
      </c>
      <c r="K75" s="141">
        <f t="shared" ca="1" si="50"/>
        <v>1244078</v>
      </c>
      <c r="L75" s="140">
        <f t="shared" ca="1" si="51"/>
        <v>26.666666666666668</v>
      </c>
      <c r="M75" s="141">
        <f t="shared" ca="1" si="52"/>
        <v>1943100</v>
      </c>
      <c r="N75" s="140">
        <f t="shared" ca="1" si="53"/>
        <v>26.666666666666668</v>
      </c>
      <c r="O75" s="141">
        <f t="shared" ca="1" si="54"/>
        <v>888860</v>
      </c>
      <c r="P75" s="140">
        <f t="shared" ca="1" si="55"/>
        <v>0</v>
      </c>
      <c r="Q75" s="141">
        <f t="shared" ca="1" si="56"/>
        <v>3155797</v>
      </c>
      <c r="R75" s="140">
        <f t="shared" ca="1" si="57"/>
        <v>0</v>
      </c>
      <c r="S75" s="141">
        <f t="shared" ca="1" si="58"/>
        <v>789000</v>
      </c>
      <c r="T75" s="140">
        <f t="shared" ca="1" si="59"/>
        <v>0</v>
      </c>
      <c r="U75" s="141" t="str">
        <f t="shared" si="60"/>
        <v/>
      </c>
      <c r="V75" s="140" t="str">
        <f t="shared" si="61"/>
        <v/>
      </c>
      <c r="W75" s="141" t="str">
        <f t="shared" si="62"/>
        <v/>
      </c>
      <c r="X75" s="140" t="str">
        <f t="shared" si="63"/>
        <v/>
      </c>
      <c r="Y75" s="115"/>
      <c r="Z75" s="115"/>
    </row>
    <row r="76" spans="1:26" ht="21" hidden="1" customHeight="1" x14ac:dyDescent="0.2">
      <c r="A76" s="137"/>
      <c r="B76" s="138" t="str">
        <f t="shared" si="41"/>
        <v/>
      </c>
      <c r="C76" s="141" t="str">
        <f t="shared" ca="1" si="42"/>
        <v/>
      </c>
      <c r="D76" s="140" t="str">
        <f t="shared" si="43"/>
        <v/>
      </c>
      <c r="E76" s="141" t="str">
        <f t="shared" ca="1" si="44"/>
        <v/>
      </c>
      <c r="F76" s="140" t="str">
        <f t="shared" si="45"/>
        <v/>
      </c>
      <c r="G76" s="141" t="str">
        <f t="shared" ca="1" si="46"/>
        <v/>
      </c>
      <c r="H76" s="140" t="str">
        <f t="shared" si="47"/>
        <v/>
      </c>
      <c r="I76" s="141" t="str">
        <f t="shared" ca="1" si="48"/>
        <v/>
      </c>
      <c r="J76" s="140" t="str">
        <f t="shared" si="49"/>
        <v/>
      </c>
      <c r="K76" s="141" t="str">
        <f t="shared" ca="1" si="50"/>
        <v/>
      </c>
      <c r="L76" s="140" t="str">
        <f t="shared" si="51"/>
        <v/>
      </c>
      <c r="M76" s="141" t="str">
        <f t="shared" ca="1" si="52"/>
        <v/>
      </c>
      <c r="N76" s="140" t="str">
        <f t="shared" si="53"/>
        <v/>
      </c>
      <c r="O76" s="141" t="str">
        <f t="shared" ca="1" si="54"/>
        <v/>
      </c>
      <c r="P76" s="140" t="str">
        <f t="shared" si="55"/>
        <v/>
      </c>
      <c r="Q76" s="141" t="str">
        <f t="shared" ca="1" si="56"/>
        <v/>
      </c>
      <c r="R76" s="140" t="str">
        <f t="shared" si="57"/>
        <v/>
      </c>
      <c r="S76" s="141" t="str">
        <f t="shared" ca="1" si="58"/>
        <v/>
      </c>
      <c r="T76" s="140" t="str">
        <f t="shared" si="59"/>
        <v/>
      </c>
      <c r="U76" s="141" t="str">
        <f t="shared" si="60"/>
        <v/>
      </c>
      <c r="V76" s="140" t="str">
        <f t="shared" si="61"/>
        <v/>
      </c>
      <c r="W76" s="141" t="str">
        <f t="shared" si="62"/>
        <v/>
      </c>
      <c r="X76" s="140" t="str">
        <f t="shared" si="63"/>
        <v/>
      </c>
      <c r="Y76" s="115"/>
      <c r="Z76" s="115"/>
    </row>
    <row r="77" spans="1:26" ht="21" hidden="1" customHeight="1" x14ac:dyDescent="0.2">
      <c r="A77" s="137"/>
      <c r="B77" s="138" t="str">
        <f t="shared" si="41"/>
        <v/>
      </c>
      <c r="C77" s="141" t="str">
        <f t="shared" ca="1" si="42"/>
        <v/>
      </c>
      <c r="D77" s="140" t="str">
        <f t="shared" si="43"/>
        <v/>
      </c>
      <c r="E77" s="141" t="str">
        <f t="shared" ca="1" si="44"/>
        <v/>
      </c>
      <c r="F77" s="140" t="str">
        <f t="shared" si="45"/>
        <v/>
      </c>
      <c r="G77" s="141" t="str">
        <f t="shared" ca="1" si="46"/>
        <v/>
      </c>
      <c r="H77" s="140" t="str">
        <f t="shared" si="47"/>
        <v/>
      </c>
      <c r="I77" s="141" t="str">
        <f t="shared" ca="1" si="48"/>
        <v/>
      </c>
      <c r="J77" s="140" t="str">
        <f t="shared" si="49"/>
        <v/>
      </c>
      <c r="K77" s="141" t="str">
        <f t="shared" ca="1" si="50"/>
        <v/>
      </c>
      <c r="L77" s="140" t="str">
        <f t="shared" si="51"/>
        <v/>
      </c>
      <c r="M77" s="141" t="str">
        <f t="shared" ca="1" si="52"/>
        <v/>
      </c>
      <c r="N77" s="140" t="str">
        <f t="shared" si="53"/>
        <v/>
      </c>
      <c r="O77" s="141" t="str">
        <f t="shared" ca="1" si="54"/>
        <v/>
      </c>
      <c r="P77" s="140" t="str">
        <f t="shared" si="55"/>
        <v/>
      </c>
      <c r="Q77" s="141" t="str">
        <f t="shared" ca="1" si="56"/>
        <v/>
      </c>
      <c r="R77" s="140" t="str">
        <f t="shared" si="57"/>
        <v/>
      </c>
      <c r="S77" s="141" t="str">
        <f t="shared" ca="1" si="58"/>
        <v/>
      </c>
      <c r="T77" s="140" t="str">
        <f t="shared" si="59"/>
        <v/>
      </c>
      <c r="U77" s="141" t="str">
        <f t="shared" si="60"/>
        <v/>
      </c>
      <c r="V77" s="140" t="str">
        <f t="shared" si="61"/>
        <v/>
      </c>
      <c r="W77" s="141" t="str">
        <f t="shared" si="62"/>
        <v/>
      </c>
      <c r="X77" s="140" t="str">
        <f t="shared" si="63"/>
        <v/>
      </c>
      <c r="Y77" s="115"/>
      <c r="Z77" s="115"/>
    </row>
    <row r="78" spans="1:26" ht="21" hidden="1" customHeight="1" x14ac:dyDescent="0.2">
      <c r="A78" s="137"/>
      <c r="B78" s="138" t="str">
        <f t="shared" si="41"/>
        <v/>
      </c>
      <c r="C78" s="141" t="str">
        <f t="shared" ca="1" si="42"/>
        <v/>
      </c>
      <c r="D78" s="140" t="str">
        <f t="shared" si="43"/>
        <v/>
      </c>
      <c r="E78" s="141" t="str">
        <f t="shared" ca="1" si="44"/>
        <v/>
      </c>
      <c r="F78" s="140" t="str">
        <f t="shared" si="45"/>
        <v/>
      </c>
      <c r="G78" s="141" t="str">
        <f t="shared" ca="1" si="46"/>
        <v/>
      </c>
      <c r="H78" s="140" t="str">
        <f t="shared" si="47"/>
        <v/>
      </c>
      <c r="I78" s="141" t="str">
        <f t="shared" ca="1" si="48"/>
        <v/>
      </c>
      <c r="J78" s="140" t="str">
        <f t="shared" si="49"/>
        <v/>
      </c>
      <c r="K78" s="141" t="str">
        <f t="shared" ca="1" si="50"/>
        <v/>
      </c>
      <c r="L78" s="140" t="str">
        <f t="shared" si="51"/>
        <v/>
      </c>
      <c r="M78" s="141" t="str">
        <f t="shared" ca="1" si="52"/>
        <v/>
      </c>
      <c r="N78" s="140" t="str">
        <f t="shared" si="53"/>
        <v/>
      </c>
      <c r="O78" s="141" t="str">
        <f t="shared" ca="1" si="54"/>
        <v/>
      </c>
      <c r="P78" s="140" t="str">
        <f t="shared" si="55"/>
        <v/>
      </c>
      <c r="Q78" s="141" t="str">
        <f t="shared" ca="1" si="56"/>
        <v/>
      </c>
      <c r="R78" s="140" t="str">
        <f t="shared" si="57"/>
        <v/>
      </c>
      <c r="S78" s="141" t="str">
        <f t="shared" ca="1" si="58"/>
        <v/>
      </c>
      <c r="T78" s="140" t="str">
        <f t="shared" si="59"/>
        <v/>
      </c>
      <c r="U78" s="141" t="str">
        <f t="shared" si="60"/>
        <v/>
      </c>
      <c r="V78" s="140" t="str">
        <f t="shared" si="61"/>
        <v/>
      </c>
      <c r="W78" s="141" t="str">
        <f t="shared" si="62"/>
        <v/>
      </c>
      <c r="X78" s="140" t="str">
        <f t="shared" si="63"/>
        <v/>
      </c>
      <c r="Y78" s="115"/>
      <c r="Z78" s="115"/>
    </row>
    <row r="79" spans="1:26" ht="21" hidden="1" customHeight="1" x14ac:dyDescent="0.2">
      <c r="A79" s="137"/>
      <c r="B79" s="138" t="str">
        <f t="shared" si="41"/>
        <v/>
      </c>
      <c r="C79" s="141" t="str">
        <f t="shared" ca="1" si="42"/>
        <v/>
      </c>
      <c r="D79" s="140" t="str">
        <f t="shared" si="43"/>
        <v/>
      </c>
      <c r="E79" s="141" t="str">
        <f t="shared" ca="1" si="44"/>
        <v/>
      </c>
      <c r="F79" s="140" t="str">
        <f t="shared" si="45"/>
        <v/>
      </c>
      <c r="G79" s="141" t="str">
        <f t="shared" ca="1" si="46"/>
        <v/>
      </c>
      <c r="H79" s="140" t="str">
        <f t="shared" si="47"/>
        <v/>
      </c>
      <c r="I79" s="141" t="str">
        <f t="shared" ca="1" si="48"/>
        <v/>
      </c>
      <c r="J79" s="140" t="str">
        <f t="shared" si="49"/>
        <v/>
      </c>
      <c r="K79" s="141" t="str">
        <f t="shared" ca="1" si="50"/>
        <v/>
      </c>
      <c r="L79" s="140" t="str">
        <f t="shared" si="51"/>
        <v/>
      </c>
      <c r="M79" s="141" t="str">
        <f t="shared" ca="1" si="52"/>
        <v/>
      </c>
      <c r="N79" s="140" t="str">
        <f t="shared" si="53"/>
        <v/>
      </c>
      <c r="O79" s="141" t="str">
        <f t="shared" ca="1" si="54"/>
        <v/>
      </c>
      <c r="P79" s="140" t="str">
        <f t="shared" si="55"/>
        <v/>
      </c>
      <c r="Q79" s="141" t="str">
        <f t="shared" ca="1" si="56"/>
        <v/>
      </c>
      <c r="R79" s="140" t="str">
        <f t="shared" si="57"/>
        <v/>
      </c>
      <c r="S79" s="141" t="str">
        <f t="shared" ca="1" si="58"/>
        <v/>
      </c>
      <c r="T79" s="140" t="str">
        <f t="shared" si="59"/>
        <v/>
      </c>
      <c r="U79" s="141" t="str">
        <f t="shared" si="60"/>
        <v/>
      </c>
      <c r="V79" s="140" t="str">
        <f t="shared" si="61"/>
        <v/>
      </c>
      <c r="W79" s="141" t="str">
        <f t="shared" si="62"/>
        <v/>
      </c>
      <c r="X79" s="140" t="str">
        <f t="shared" si="63"/>
        <v/>
      </c>
      <c r="Y79" s="115"/>
      <c r="Z79" s="115"/>
    </row>
    <row r="80" spans="1:26" ht="21" hidden="1" customHeight="1" x14ac:dyDescent="0.2">
      <c r="A80" s="137"/>
      <c r="B80" s="138" t="str">
        <f t="shared" si="41"/>
        <v/>
      </c>
      <c r="C80" s="141" t="str">
        <f t="shared" ca="1" si="42"/>
        <v/>
      </c>
      <c r="D80" s="140" t="str">
        <f t="shared" si="43"/>
        <v/>
      </c>
      <c r="E80" s="141" t="str">
        <f t="shared" ca="1" si="44"/>
        <v/>
      </c>
      <c r="F80" s="140" t="str">
        <f t="shared" si="45"/>
        <v/>
      </c>
      <c r="G80" s="141" t="str">
        <f t="shared" ca="1" si="46"/>
        <v/>
      </c>
      <c r="H80" s="140" t="str">
        <f t="shared" si="47"/>
        <v/>
      </c>
      <c r="I80" s="141" t="str">
        <f t="shared" ca="1" si="48"/>
        <v/>
      </c>
      <c r="J80" s="140" t="str">
        <f t="shared" si="49"/>
        <v/>
      </c>
      <c r="K80" s="141" t="str">
        <f t="shared" ca="1" si="50"/>
        <v/>
      </c>
      <c r="L80" s="140" t="str">
        <f t="shared" si="51"/>
        <v/>
      </c>
      <c r="M80" s="141" t="str">
        <f t="shared" ca="1" si="52"/>
        <v/>
      </c>
      <c r="N80" s="140" t="str">
        <f t="shared" si="53"/>
        <v/>
      </c>
      <c r="O80" s="141" t="str">
        <f t="shared" ca="1" si="54"/>
        <v/>
      </c>
      <c r="P80" s="140" t="str">
        <f t="shared" si="55"/>
        <v/>
      </c>
      <c r="Q80" s="141" t="str">
        <f t="shared" ca="1" si="56"/>
        <v/>
      </c>
      <c r="R80" s="140" t="str">
        <f t="shared" si="57"/>
        <v/>
      </c>
      <c r="S80" s="141" t="str">
        <f t="shared" ca="1" si="58"/>
        <v/>
      </c>
      <c r="T80" s="140" t="str">
        <f t="shared" si="59"/>
        <v/>
      </c>
      <c r="U80" s="141" t="str">
        <f t="shared" si="60"/>
        <v/>
      </c>
      <c r="V80" s="140" t="str">
        <f t="shared" si="61"/>
        <v/>
      </c>
      <c r="W80" s="141" t="str">
        <f t="shared" si="62"/>
        <v/>
      </c>
      <c r="X80" s="140" t="str">
        <f t="shared" si="63"/>
        <v/>
      </c>
      <c r="Y80" s="115"/>
      <c r="Z80" s="115"/>
    </row>
    <row r="81" spans="1:26" ht="21" hidden="1" customHeight="1" x14ac:dyDescent="0.2">
      <c r="A81" s="137"/>
      <c r="B81" s="138" t="str">
        <f t="shared" si="41"/>
        <v/>
      </c>
      <c r="C81" s="141" t="str">
        <f t="shared" ca="1" si="42"/>
        <v/>
      </c>
      <c r="D81" s="140" t="str">
        <f t="shared" si="43"/>
        <v/>
      </c>
      <c r="E81" s="141" t="str">
        <f t="shared" ca="1" si="44"/>
        <v/>
      </c>
      <c r="F81" s="140" t="str">
        <f t="shared" si="45"/>
        <v/>
      </c>
      <c r="G81" s="141" t="str">
        <f t="shared" ca="1" si="46"/>
        <v/>
      </c>
      <c r="H81" s="140" t="str">
        <f t="shared" si="47"/>
        <v/>
      </c>
      <c r="I81" s="141" t="str">
        <f t="shared" ca="1" si="48"/>
        <v/>
      </c>
      <c r="J81" s="140" t="str">
        <f t="shared" si="49"/>
        <v/>
      </c>
      <c r="K81" s="141" t="str">
        <f t="shared" ca="1" si="50"/>
        <v/>
      </c>
      <c r="L81" s="140" t="str">
        <f t="shared" si="51"/>
        <v/>
      </c>
      <c r="M81" s="141" t="str">
        <f t="shared" ca="1" si="52"/>
        <v/>
      </c>
      <c r="N81" s="140" t="str">
        <f t="shared" si="53"/>
        <v/>
      </c>
      <c r="O81" s="141" t="str">
        <f t="shared" ca="1" si="54"/>
        <v/>
      </c>
      <c r="P81" s="140" t="str">
        <f t="shared" si="55"/>
        <v/>
      </c>
      <c r="Q81" s="141" t="str">
        <f t="shared" ca="1" si="56"/>
        <v/>
      </c>
      <c r="R81" s="140" t="str">
        <f t="shared" si="57"/>
        <v/>
      </c>
      <c r="S81" s="141" t="str">
        <f t="shared" ca="1" si="58"/>
        <v/>
      </c>
      <c r="T81" s="140" t="str">
        <f t="shared" si="59"/>
        <v/>
      </c>
      <c r="U81" s="141" t="str">
        <f t="shared" si="60"/>
        <v/>
      </c>
      <c r="V81" s="140" t="str">
        <f t="shared" si="61"/>
        <v/>
      </c>
      <c r="W81" s="141" t="str">
        <f t="shared" si="62"/>
        <v/>
      </c>
      <c r="X81" s="140" t="str">
        <f t="shared" si="63"/>
        <v/>
      </c>
      <c r="Y81" s="115"/>
      <c r="Z81" s="115"/>
    </row>
    <row r="82" spans="1:26" ht="21" hidden="1" customHeight="1" x14ac:dyDescent="0.2">
      <c r="A82" s="137"/>
      <c r="B82" s="138" t="str">
        <f t="shared" si="41"/>
        <v/>
      </c>
      <c r="C82" s="141" t="str">
        <f t="shared" ca="1" si="42"/>
        <v/>
      </c>
      <c r="D82" s="140" t="str">
        <f t="shared" si="43"/>
        <v/>
      </c>
      <c r="E82" s="141" t="str">
        <f t="shared" ca="1" si="44"/>
        <v/>
      </c>
      <c r="F82" s="140" t="str">
        <f t="shared" si="45"/>
        <v/>
      </c>
      <c r="G82" s="141" t="str">
        <f t="shared" ca="1" si="46"/>
        <v/>
      </c>
      <c r="H82" s="140" t="str">
        <f t="shared" si="47"/>
        <v/>
      </c>
      <c r="I82" s="141" t="str">
        <f t="shared" ca="1" si="48"/>
        <v/>
      </c>
      <c r="J82" s="140" t="str">
        <f t="shared" si="49"/>
        <v/>
      </c>
      <c r="K82" s="141" t="str">
        <f t="shared" ca="1" si="50"/>
        <v/>
      </c>
      <c r="L82" s="140" t="str">
        <f t="shared" si="51"/>
        <v/>
      </c>
      <c r="M82" s="141" t="str">
        <f t="shared" ca="1" si="52"/>
        <v/>
      </c>
      <c r="N82" s="140" t="str">
        <f t="shared" si="53"/>
        <v/>
      </c>
      <c r="O82" s="141" t="str">
        <f t="shared" ca="1" si="54"/>
        <v/>
      </c>
      <c r="P82" s="140" t="str">
        <f t="shared" si="55"/>
        <v/>
      </c>
      <c r="Q82" s="141" t="str">
        <f t="shared" ca="1" si="56"/>
        <v/>
      </c>
      <c r="R82" s="140" t="str">
        <f t="shared" si="57"/>
        <v/>
      </c>
      <c r="S82" s="141" t="str">
        <f t="shared" ca="1" si="58"/>
        <v/>
      </c>
      <c r="T82" s="140" t="str">
        <f t="shared" si="59"/>
        <v/>
      </c>
      <c r="U82" s="141" t="str">
        <f t="shared" si="60"/>
        <v/>
      </c>
      <c r="V82" s="140" t="str">
        <f t="shared" si="61"/>
        <v/>
      </c>
      <c r="W82" s="141" t="str">
        <f t="shared" si="62"/>
        <v/>
      </c>
      <c r="X82" s="140" t="str">
        <f t="shared" si="63"/>
        <v/>
      </c>
      <c r="Y82" s="115"/>
      <c r="Z82" s="115"/>
    </row>
    <row r="83" spans="1:26" ht="21" hidden="1" customHeight="1" x14ac:dyDescent="0.2">
      <c r="A83" s="137"/>
      <c r="B83" s="138" t="str">
        <f t="shared" si="41"/>
        <v/>
      </c>
      <c r="C83" s="141" t="str">
        <f t="shared" ca="1" si="42"/>
        <v/>
      </c>
      <c r="D83" s="140" t="str">
        <f t="shared" si="43"/>
        <v/>
      </c>
      <c r="E83" s="141" t="str">
        <f t="shared" ca="1" si="44"/>
        <v/>
      </c>
      <c r="F83" s="140" t="str">
        <f t="shared" si="45"/>
        <v/>
      </c>
      <c r="G83" s="141" t="str">
        <f t="shared" ca="1" si="46"/>
        <v/>
      </c>
      <c r="H83" s="140" t="str">
        <f t="shared" si="47"/>
        <v/>
      </c>
      <c r="I83" s="141" t="str">
        <f t="shared" ca="1" si="48"/>
        <v/>
      </c>
      <c r="J83" s="140" t="str">
        <f t="shared" si="49"/>
        <v/>
      </c>
      <c r="K83" s="141" t="str">
        <f t="shared" ca="1" si="50"/>
        <v/>
      </c>
      <c r="L83" s="140" t="str">
        <f t="shared" si="51"/>
        <v/>
      </c>
      <c r="M83" s="141" t="str">
        <f t="shared" ca="1" si="52"/>
        <v/>
      </c>
      <c r="N83" s="140" t="str">
        <f t="shared" si="53"/>
        <v/>
      </c>
      <c r="O83" s="141" t="str">
        <f t="shared" ca="1" si="54"/>
        <v/>
      </c>
      <c r="P83" s="140" t="str">
        <f t="shared" si="55"/>
        <v/>
      </c>
      <c r="Q83" s="141" t="str">
        <f t="shared" ca="1" si="56"/>
        <v/>
      </c>
      <c r="R83" s="140" t="str">
        <f t="shared" si="57"/>
        <v/>
      </c>
      <c r="S83" s="141" t="str">
        <f t="shared" ca="1" si="58"/>
        <v/>
      </c>
      <c r="T83" s="140" t="str">
        <f t="shared" si="59"/>
        <v/>
      </c>
      <c r="U83" s="141" t="str">
        <f t="shared" si="60"/>
        <v/>
      </c>
      <c r="V83" s="140" t="str">
        <f t="shared" si="61"/>
        <v/>
      </c>
      <c r="W83" s="141" t="str">
        <f t="shared" si="62"/>
        <v/>
      </c>
      <c r="X83" s="140" t="str">
        <f t="shared" si="63"/>
        <v/>
      </c>
      <c r="Y83" s="115"/>
      <c r="Z83" s="115"/>
    </row>
    <row r="84" spans="1:26" ht="21" hidden="1" customHeight="1" x14ac:dyDescent="0.2">
      <c r="A84" s="137"/>
      <c r="B84" s="138" t="str">
        <f t="shared" si="41"/>
        <v/>
      </c>
      <c r="C84" s="141" t="str">
        <f t="shared" ca="1" si="42"/>
        <v/>
      </c>
      <c r="D84" s="140" t="str">
        <f t="shared" si="43"/>
        <v/>
      </c>
      <c r="E84" s="141" t="str">
        <f t="shared" ca="1" si="44"/>
        <v/>
      </c>
      <c r="F84" s="140" t="str">
        <f t="shared" si="45"/>
        <v/>
      </c>
      <c r="G84" s="141" t="str">
        <f t="shared" ca="1" si="46"/>
        <v/>
      </c>
      <c r="H84" s="140" t="str">
        <f t="shared" si="47"/>
        <v/>
      </c>
      <c r="I84" s="141" t="str">
        <f t="shared" ca="1" si="48"/>
        <v/>
      </c>
      <c r="J84" s="140" t="str">
        <f t="shared" si="49"/>
        <v/>
      </c>
      <c r="K84" s="141" t="str">
        <f t="shared" ca="1" si="50"/>
        <v/>
      </c>
      <c r="L84" s="140" t="str">
        <f t="shared" si="51"/>
        <v/>
      </c>
      <c r="M84" s="141" t="str">
        <f t="shared" ca="1" si="52"/>
        <v/>
      </c>
      <c r="N84" s="140" t="str">
        <f t="shared" si="53"/>
        <v/>
      </c>
      <c r="O84" s="141" t="str">
        <f t="shared" ca="1" si="54"/>
        <v/>
      </c>
      <c r="P84" s="140" t="str">
        <f t="shared" si="55"/>
        <v/>
      </c>
      <c r="Q84" s="141" t="str">
        <f t="shared" ca="1" si="56"/>
        <v/>
      </c>
      <c r="R84" s="140" t="str">
        <f t="shared" si="57"/>
        <v/>
      </c>
      <c r="S84" s="141" t="str">
        <f t="shared" ca="1" si="58"/>
        <v/>
      </c>
      <c r="T84" s="140" t="str">
        <f t="shared" si="59"/>
        <v/>
      </c>
      <c r="U84" s="141" t="str">
        <f t="shared" si="60"/>
        <v/>
      </c>
      <c r="V84" s="140" t="str">
        <f t="shared" si="61"/>
        <v/>
      </c>
      <c r="W84" s="141" t="str">
        <f t="shared" si="62"/>
        <v/>
      </c>
      <c r="X84" s="140" t="str">
        <f t="shared" si="63"/>
        <v/>
      </c>
      <c r="Y84" s="115"/>
      <c r="Z84" s="115"/>
    </row>
    <row r="85" spans="1:26" ht="21" hidden="1" customHeight="1" x14ac:dyDescent="0.2">
      <c r="A85" s="137"/>
      <c r="B85" s="138" t="str">
        <f t="shared" si="41"/>
        <v/>
      </c>
      <c r="C85" s="141" t="str">
        <f t="shared" ca="1" si="42"/>
        <v/>
      </c>
      <c r="D85" s="140" t="str">
        <f t="shared" si="43"/>
        <v/>
      </c>
      <c r="E85" s="141" t="str">
        <f t="shared" ca="1" si="44"/>
        <v/>
      </c>
      <c r="F85" s="140" t="str">
        <f t="shared" si="45"/>
        <v/>
      </c>
      <c r="G85" s="141" t="str">
        <f t="shared" ca="1" si="46"/>
        <v/>
      </c>
      <c r="H85" s="140" t="str">
        <f t="shared" si="47"/>
        <v/>
      </c>
      <c r="I85" s="141" t="str">
        <f t="shared" ca="1" si="48"/>
        <v/>
      </c>
      <c r="J85" s="140" t="str">
        <f t="shared" si="49"/>
        <v/>
      </c>
      <c r="K85" s="141" t="str">
        <f t="shared" ca="1" si="50"/>
        <v/>
      </c>
      <c r="L85" s="140" t="str">
        <f t="shared" si="51"/>
        <v/>
      </c>
      <c r="M85" s="141" t="str">
        <f t="shared" ca="1" si="52"/>
        <v/>
      </c>
      <c r="N85" s="140" t="str">
        <f t="shared" si="53"/>
        <v/>
      </c>
      <c r="O85" s="141" t="str">
        <f t="shared" ca="1" si="54"/>
        <v/>
      </c>
      <c r="P85" s="140" t="str">
        <f t="shared" si="55"/>
        <v/>
      </c>
      <c r="Q85" s="141" t="str">
        <f t="shared" ca="1" si="56"/>
        <v/>
      </c>
      <c r="R85" s="140" t="str">
        <f t="shared" si="57"/>
        <v/>
      </c>
      <c r="S85" s="141" t="str">
        <f t="shared" ca="1" si="58"/>
        <v/>
      </c>
      <c r="T85" s="140" t="str">
        <f t="shared" si="59"/>
        <v/>
      </c>
      <c r="U85" s="141" t="str">
        <f t="shared" si="60"/>
        <v/>
      </c>
      <c r="V85" s="140" t="str">
        <f t="shared" si="61"/>
        <v/>
      </c>
      <c r="W85" s="141" t="str">
        <f t="shared" si="62"/>
        <v/>
      </c>
      <c r="X85" s="140" t="str">
        <f t="shared" si="63"/>
        <v/>
      </c>
      <c r="Y85" s="115"/>
      <c r="Z85" s="115"/>
    </row>
    <row r="86" spans="1:26" ht="21" hidden="1" customHeight="1" x14ac:dyDescent="0.2">
      <c r="A86" s="137"/>
      <c r="B86" s="138" t="str">
        <f t="shared" si="41"/>
        <v/>
      </c>
      <c r="C86" s="141" t="str">
        <f t="shared" ca="1" si="42"/>
        <v/>
      </c>
      <c r="D86" s="140" t="str">
        <f t="shared" si="43"/>
        <v/>
      </c>
      <c r="E86" s="141" t="str">
        <f t="shared" ca="1" si="44"/>
        <v/>
      </c>
      <c r="F86" s="140" t="str">
        <f t="shared" si="45"/>
        <v/>
      </c>
      <c r="G86" s="141" t="str">
        <f t="shared" ca="1" si="46"/>
        <v/>
      </c>
      <c r="H86" s="140" t="str">
        <f t="shared" si="47"/>
        <v/>
      </c>
      <c r="I86" s="141" t="str">
        <f t="shared" ca="1" si="48"/>
        <v/>
      </c>
      <c r="J86" s="140" t="str">
        <f t="shared" si="49"/>
        <v/>
      </c>
      <c r="K86" s="141" t="str">
        <f t="shared" ca="1" si="50"/>
        <v/>
      </c>
      <c r="L86" s="140" t="str">
        <f t="shared" si="51"/>
        <v/>
      </c>
      <c r="M86" s="141" t="str">
        <f t="shared" ca="1" si="52"/>
        <v/>
      </c>
      <c r="N86" s="140" t="str">
        <f t="shared" si="53"/>
        <v/>
      </c>
      <c r="O86" s="141" t="str">
        <f t="shared" ca="1" si="54"/>
        <v/>
      </c>
      <c r="P86" s="140" t="str">
        <f t="shared" si="55"/>
        <v/>
      </c>
      <c r="Q86" s="141" t="str">
        <f t="shared" ca="1" si="56"/>
        <v/>
      </c>
      <c r="R86" s="140" t="str">
        <f t="shared" si="57"/>
        <v/>
      </c>
      <c r="S86" s="141" t="str">
        <f t="shared" ca="1" si="58"/>
        <v/>
      </c>
      <c r="T86" s="140" t="str">
        <f t="shared" si="59"/>
        <v/>
      </c>
      <c r="U86" s="141" t="str">
        <f t="shared" si="60"/>
        <v/>
      </c>
      <c r="V86" s="140" t="str">
        <f t="shared" si="61"/>
        <v/>
      </c>
      <c r="W86" s="141" t="str">
        <f t="shared" si="62"/>
        <v/>
      </c>
      <c r="X86" s="140" t="str">
        <f t="shared" si="63"/>
        <v/>
      </c>
      <c r="Y86" s="115"/>
      <c r="Z86" s="115"/>
    </row>
    <row r="87" spans="1:26" ht="21" hidden="1" customHeight="1" x14ac:dyDescent="0.2">
      <c r="A87" s="137"/>
      <c r="B87" s="138" t="str">
        <f t="shared" si="41"/>
        <v/>
      </c>
      <c r="C87" s="141" t="str">
        <f t="shared" ca="1" si="42"/>
        <v/>
      </c>
      <c r="D87" s="140" t="str">
        <f t="shared" si="43"/>
        <v/>
      </c>
      <c r="E87" s="141" t="str">
        <f t="shared" ca="1" si="44"/>
        <v/>
      </c>
      <c r="F87" s="140" t="str">
        <f t="shared" si="45"/>
        <v/>
      </c>
      <c r="G87" s="141" t="str">
        <f t="shared" ca="1" si="46"/>
        <v/>
      </c>
      <c r="H87" s="140" t="str">
        <f t="shared" si="47"/>
        <v/>
      </c>
      <c r="I87" s="141" t="str">
        <f t="shared" ca="1" si="48"/>
        <v/>
      </c>
      <c r="J87" s="140" t="str">
        <f t="shared" si="49"/>
        <v/>
      </c>
      <c r="K87" s="141" t="str">
        <f t="shared" ca="1" si="50"/>
        <v/>
      </c>
      <c r="L87" s="140" t="str">
        <f t="shared" si="51"/>
        <v/>
      </c>
      <c r="M87" s="141" t="str">
        <f t="shared" ca="1" si="52"/>
        <v/>
      </c>
      <c r="N87" s="140" t="str">
        <f t="shared" si="53"/>
        <v/>
      </c>
      <c r="O87" s="141" t="str">
        <f t="shared" ca="1" si="54"/>
        <v/>
      </c>
      <c r="P87" s="140" t="str">
        <f t="shared" si="55"/>
        <v/>
      </c>
      <c r="Q87" s="141" t="str">
        <f t="shared" ca="1" si="56"/>
        <v/>
      </c>
      <c r="R87" s="140" t="str">
        <f t="shared" si="57"/>
        <v/>
      </c>
      <c r="S87" s="141" t="str">
        <f t="shared" ca="1" si="58"/>
        <v/>
      </c>
      <c r="T87" s="140" t="str">
        <f t="shared" si="59"/>
        <v/>
      </c>
      <c r="U87" s="141" t="str">
        <f t="shared" si="60"/>
        <v/>
      </c>
      <c r="V87" s="140" t="str">
        <f t="shared" si="61"/>
        <v/>
      </c>
      <c r="W87" s="141" t="str">
        <f t="shared" si="62"/>
        <v/>
      </c>
      <c r="X87" s="140" t="str">
        <f t="shared" si="63"/>
        <v/>
      </c>
      <c r="Y87" s="115"/>
      <c r="Z87" s="115"/>
    </row>
    <row r="88" spans="1:26" ht="21" hidden="1" customHeight="1" x14ac:dyDescent="0.2">
      <c r="A88" s="137"/>
      <c r="B88" s="138" t="str">
        <f t="shared" si="41"/>
        <v/>
      </c>
      <c r="C88" s="141" t="str">
        <f t="shared" ca="1" si="42"/>
        <v/>
      </c>
      <c r="D88" s="140" t="str">
        <f t="shared" si="43"/>
        <v/>
      </c>
      <c r="E88" s="141" t="str">
        <f t="shared" ca="1" si="44"/>
        <v/>
      </c>
      <c r="F88" s="140" t="str">
        <f t="shared" si="45"/>
        <v/>
      </c>
      <c r="G88" s="141" t="str">
        <f t="shared" ca="1" si="46"/>
        <v/>
      </c>
      <c r="H88" s="140" t="str">
        <f t="shared" si="47"/>
        <v/>
      </c>
      <c r="I88" s="141" t="str">
        <f t="shared" ca="1" si="48"/>
        <v/>
      </c>
      <c r="J88" s="140" t="str">
        <f t="shared" si="49"/>
        <v/>
      </c>
      <c r="K88" s="141" t="str">
        <f t="shared" ca="1" si="50"/>
        <v/>
      </c>
      <c r="L88" s="140" t="str">
        <f t="shared" si="51"/>
        <v/>
      </c>
      <c r="M88" s="141" t="str">
        <f t="shared" ca="1" si="52"/>
        <v/>
      </c>
      <c r="N88" s="140" t="str">
        <f t="shared" si="53"/>
        <v/>
      </c>
      <c r="O88" s="141" t="str">
        <f t="shared" ca="1" si="54"/>
        <v/>
      </c>
      <c r="P88" s="140" t="str">
        <f t="shared" si="55"/>
        <v/>
      </c>
      <c r="Q88" s="141" t="str">
        <f t="shared" ca="1" si="56"/>
        <v/>
      </c>
      <c r="R88" s="140" t="str">
        <f t="shared" si="57"/>
        <v/>
      </c>
      <c r="S88" s="141" t="str">
        <f t="shared" ca="1" si="58"/>
        <v/>
      </c>
      <c r="T88" s="140" t="str">
        <f t="shared" si="59"/>
        <v/>
      </c>
      <c r="U88" s="141" t="str">
        <f t="shared" si="60"/>
        <v/>
      </c>
      <c r="V88" s="140" t="str">
        <f t="shared" si="61"/>
        <v/>
      </c>
      <c r="W88" s="141" t="str">
        <f t="shared" si="62"/>
        <v/>
      </c>
      <c r="X88" s="140" t="str">
        <f t="shared" si="63"/>
        <v/>
      </c>
      <c r="Y88" s="115"/>
      <c r="Z88" s="115"/>
    </row>
    <row r="89" spans="1:26" ht="21" hidden="1" customHeight="1" x14ac:dyDescent="0.2">
      <c r="A89" s="137"/>
      <c r="B89" s="138" t="str">
        <f t="shared" si="41"/>
        <v/>
      </c>
      <c r="C89" s="141" t="str">
        <f t="shared" ca="1" si="42"/>
        <v/>
      </c>
      <c r="D89" s="140" t="str">
        <f t="shared" si="43"/>
        <v/>
      </c>
      <c r="E89" s="141" t="str">
        <f t="shared" ca="1" si="44"/>
        <v/>
      </c>
      <c r="F89" s="140" t="str">
        <f t="shared" si="45"/>
        <v/>
      </c>
      <c r="G89" s="141" t="str">
        <f t="shared" ca="1" si="46"/>
        <v/>
      </c>
      <c r="H89" s="140" t="str">
        <f t="shared" si="47"/>
        <v/>
      </c>
      <c r="I89" s="141" t="str">
        <f t="shared" ca="1" si="48"/>
        <v/>
      </c>
      <c r="J89" s="140" t="str">
        <f t="shared" si="49"/>
        <v/>
      </c>
      <c r="K89" s="141" t="str">
        <f t="shared" ca="1" si="50"/>
        <v/>
      </c>
      <c r="L89" s="140" t="str">
        <f t="shared" si="51"/>
        <v/>
      </c>
      <c r="M89" s="141" t="str">
        <f t="shared" ca="1" si="52"/>
        <v/>
      </c>
      <c r="N89" s="140" t="str">
        <f t="shared" si="53"/>
        <v/>
      </c>
      <c r="O89" s="141" t="str">
        <f t="shared" ca="1" si="54"/>
        <v/>
      </c>
      <c r="P89" s="140" t="str">
        <f t="shared" si="55"/>
        <v/>
      </c>
      <c r="Q89" s="141" t="str">
        <f t="shared" ca="1" si="56"/>
        <v/>
      </c>
      <c r="R89" s="140" t="str">
        <f t="shared" si="57"/>
        <v/>
      </c>
      <c r="S89" s="141" t="str">
        <f t="shared" ca="1" si="58"/>
        <v/>
      </c>
      <c r="T89" s="140" t="str">
        <f t="shared" si="59"/>
        <v/>
      </c>
      <c r="U89" s="141" t="str">
        <f t="shared" si="60"/>
        <v/>
      </c>
      <c r="V89" s="140" t="str">
        <f t="shared" si="61"/>
        <v/>
      </c>
      <c r="W89" s="141" t="str">
        <f t="shared" si="62"/>
        <v/>
      </c>
      <c r="X89" s="140" t="str">
        <f t="shared" si="63"/>
        <v/>
      </c>
      <c r="Y89" s="115"/>
      <c r="Z89" s="115"/>
    </row>
    <row r="90" spans="1:26" ht="21" hidden="1" customHeight="1" x14ac:dyDescent="0.2">
      <c r="A90" s="137"/>
      <c r="B90" s="138" t="str">
        <f t="shared" si="41"/>
        <v/>
      </c>
      <c r="C90" s="141" t="str">
        <f t="shared" ca="1" si="42"/>
        <v/>
      </c>
      <c r="D90" s="140" t="str">
        <f t="shared" si="43"/>
        <v/>
      </c>
      <c r="E90" s="141" t="str">
        <f t="shared" ca="1" si="44"/>
        <v/>
      </c>
      <c r="F90" s="140" t="str">
        <f t="shared" si="45"/>
        <v/>
      </c>
      <c r="G90" s="141" t="str">
        <f t="shared" ca="1" si="46"/>
        <v/>
      </c>
      <c r="H90" s="140" t="str">
        <f t="shared" si="47"/>
        <v/>
      </c>
      <c r="I90" s="141" t="str">
        <f t="shared" ca="1" si="48"/>
        <v/>
      </c>
      <c r="J90" s="140" t="str">
        <f t="shared" si="49"/>
        <v/>
      </c>
      <c r="K90" s="141" t="str">
        <f t="shared" ca="1" si="50"/>
        <v/>
      </c>
      <c r="L90" s="140" t="str">
        <f t="shared" si="51"/>
        <v/>
      </c>
      <c r="M90" s="141" t="str">
        <f t="shared" ca="1" si="52"/>
        <v/>
      </c>
      <c r="N90" s="140" t="str">
        <f t="shared" si="53"/>
        <v/>
      </c>
      <c r="O90" s="141" t="str">
        <f t="shared" ca="1" si="54"/>
        <v/>
      </c>
      <c r="P90" s="140" t="str">
        <f t="shared" si="55"/>
        <v/>
      </c>
      <c r="Q90" s="141" t="str">
        <f t="shared" ca="1" si="56"/>
        <v/>
      </c>
      <c r="R90" s="140" t="str">
        <f t="shared" si="57"/>
        <v/>
      </c>
      <c r="S90" s="141" t="str">
        <f t="shared" ca="1" si="58"/>
        <v/>
      </c>
      <c r="T90" s="140" t="str">
        <f t="shared" si="59"/>
        <v/>
      </c>
      <c r="U90" s="141" t="str">
        <f t="shared" si="60"/>
        <v/>
      </c>
      <c r="V90" s="140" t="str">
        <f t="shared" si="61"/>
        <v/>
      </c>
      <c r="W90" s="141" t="str">
        <f t="shared" si="62"/>
        <v/>
      </c>
      <c r="X90" s="140" t="str">
        <f t="shared" si="63"/>
        <v/>
      </c>
      <c r="Y90" s="115"/>
      <c r="Z90" s="115"/>
    </row>
    <row r="91" spans="1:26" ht="21" hidden="1" customHeight="1" x14ac:dyDescent="0.2">
      <c r="A91" s="137"/>
      <c r="B91" s="138" t="str">
        <f t="shared" si="41"/>
        <v/>
      </c>
      <c r="C91" s="141" t="str">
        <f t="shared" ca="1" si="42"/>
        <v/>
      </c>
      <c r="D91" s="140" t="str">
        <f t="shared" si="43"/>
        <v/>
      </c>
      <c r="E91" s="141" t="str">
        <f t="shared" ca="1" si="44"/>
        <v/>
      </c>
      <c r="F91" s="140" t="str">
        <f t="shared" si="45"/>
        <v/>
      </c>
      <c r="G91" s="141" t="str">
        <f t="shared" ca="1" si="46"/>
        <v/>
      </c>
      <c r="H91" s="140" t="str">
        <f t="shared" si="47"/>
        <v/>
      </c>
      <c r="I91" s="141" t="str">
        <f t="shared" ca="1" si="48"/>
        <v/>
      </c>
      <c r="J91" s="140" t="str">
        <f t="shared" si="49"/>
        <v/>
      </c>
      <c r="K91" s="141" t="str">
        <f t="shared" ca="1" si="50"/>
        <v/>
      </c>
      <c r="L91" s="140" t="str">
        <f t="shared" si="51"/>
        <v/>
      </c>
      <c r="M91" s="141" t="str">
        <f t="shared" ca="1" si="52"/>
        <v/>
      </c>
      <c r="N91" s="140" t="str">
        <f t="shared" si="53"/>
        <v/>
      </c>
      <c r="O91" s="141" t="str">
        <f t="shared" ca="1" si="54"/>
        <v/>
      </c>
      <c r="P91" s="140" t="str">
        <f t="shared" si="55"/>
        <v/>
      </c>
      <c r="Q91" s="141" t="str">
        <f t="shared" ca="1" si="56"/>
        <v/>
      </c>
      <c r="R91" s="140" t="str">
        <f t="shared" si="57"/>
        <v/>
      </c>
      <c r="S91" s="141" t="str">
        <f t="shared" ca="1" si="58"/>
        <v/>
      </c>
      <c r="T91" s="140" t="str">
        <f t="shared" si="59"/>
        <v/>
      </c>
      <c r="U91" s="141" t="str">
        <f t="shared" si="60"/>
        <v/>
      </c>
      <c r="V91" s="140" t="str">
        <f t="shared" si="61"/>
        <v/>
      </c>
      <c r="W91" s="141" t="str">
        <f t="shared" si="62"/>
        <v/>
      </c>
      <c r="X91" s="140" t="str">
        <f t="shared" si="63"/>
        <v/>
      </c>
      <c r="Y91" s="115"/>
      <c r="Z91" s="115"/>
    </row>
    <row r="92" spans="1:26" ht="21" hidden="1" customHeight="1" x14ac:dyDescent="0.2">
      <c r="A92" s="137"/>
      <c r="B92" s="138" t="str">
        <f t="shared" si="41"/>
        <v/>
      </c>
      <c r="C92" s="141" t="str">
        <f t="shared" ca="1" si="42"/>
        <v/>
      </c>
      <c r="D92" s="140" t="str">
        <f t="shared" si="43"/>
        <v/>
      </c>
      <c r="E92" s="141" t="str">
        <f t="shared" ca="1" si="44"/>
        <v/>
      </c>
      <c r="F92" s="140" t="str">
        <f t="shared" si="45"/>
        <v/>
      </c>
      <c r="G92" s="141" t="str">
        <f t="shared" ca="1" si="46"/>
        <v/>
      </c>
      <c r="H92" s="140" t="str">
        <f t="shared" si="47"/>
        <v/>
      </c>
      <c r="I92" s="141" t="str">
        <f t="shared" ca="1" si="48"/>
        <v/>
      </c>
      <c r="J92" s="140" t="str">
        <f t="shared" si="49"/>
        <v/>
      </c>
      <c r="K92" s="141" t="str">
        <f t="shared" ca="1" si="50"/>
        <v/>
      </c>
      <c r="L92" s="140" t="str">
        <f t="shared" si="51"/>
        <v/>
      </c>
      <c r="M92" s="141" t="str">
        <f t="shared" ca="1" si="52"/>
        <v/>
      </c>
      <c r="N92" s="140" t="str">
        <f t="shared" si="53"/>
        <v/>
      </c>
      <c r="O92" s="141" t="str">
        <f t="shared" ca="1" si="54"/>
        <v/>
      </c>
      <c r="P92" s="140" t="str">
        <f t="shared" si="55"/>
        <v/>
      </c>
      <c r="Q92" s="141" t="str">
        <f t="shared" ca="1" si="56"/>
        <v/>
      </c>
      <c r="R92" s="140" t="str">
        <f t="shared" si="57"/>
        <v/>
      </c>
      <c r="S92" s="141" t="str">
        <f t="shared" ca="1" si="58"/>
        <v/>
      </c>
      <c r="T92" s="140" t="str">
        <f t="shared" si="59"/>
        <v/>
      </c>
      <c r="U92" s="141" t="str">
        <f t="shared" si="60"/>
        <v/>
      </c>
      <c r="V92" s="140" t="str">
        <f t="shared" si="61"/>
        <v/>
      </c>
      <c r="W92" s="141" t="str">
        <f t="shared" si="62"/>
        <v/>
      </c>
      <c r="X92" s="140" t="str">
        <f t="shared" si="63"/>
        <v/>
      </c>
      <c r="Y92" s="115"/>
      <c r="Z92" s="115"/>
    </row>
    <row r="93" spans="1:26" ht="21" hidden="1" customHeight="1" x14ac:dyDescent="0.2">
      <c r="A93" s="137"/>
      <c r="B93" s="138" t="str">
        <f t="shared" si="41"/>
        <v/>
      </c>
      <c r="C93" s="141" t="str">
        <f t="shared" ca="1" si="42"/>
        <v/>
      </c>
      <c r="D93" s="140" t="str">
        <f t="shared" si="43"/>
        <v/>
      </c>
      <c r="E93" s="141" t="str">
        <f t="shared" ca="1" si="44"/>
        <v/>
      </c>
      <c r="F93" s="140" t="str">
        <f t="shared" si="45"/>
        <v/>
      </c>
      <c r="G93" s="141" t="str">
        <f t="shared" ca="1" si="46"/>
        <v/>
      </c>
      <c r="H93" s="140" t="str">
        <f t="shared" si="47"/>
        <v/>
      </c>
      <c r="I93" s="141" t="str">
        <f t="shared" ca="1" si="48"/>
        <v/>
      </c>
      <c r="J93" s="140" t="str">
        <f t="shared" si="49"/>
        <v/>
      </c>
      <c r="K93" s="141" t="str">
        <f t="shared" ca="1" si="50"/>
        <v/>
      </c>
      <c r="L93" s="140" t="str">
        <f t="shared" si="51"/>
        <v/>
      </c>
      <c r="M93" s="141" t="str">
        <f t="shared" ca="1" si="52"/>
        <v/>
      </c>
      <c r="N93" s="140" t="str">
        <f t="shared" si="53"/>
        <v/>
      </c>
      <c r="O93" s="141" t="str">
        <f t="shared" ca="1" si="54"/>
        <v/>
      </c>
      <c r="P93" s="140" t="str">
        <f t="shared" si="55"/>
        <v/>
      </c>
      <c r="Q93" s="141" t="str">
        <f t="shared" ca="1" si="56"/>
        <v/>
      </c>
      <c r="R93" s="140" t="str">
        <f t="shared" si="57"/>
        <v/>
      </c>
      <c r="S93" s="141" t="str">
        <f t="shared" ca="1" si="58"/>
        <v/>
      </c>
      <c r="T93" s="140" t="str">
        <f t="shared" si="59"/>
        <v/>
      </c>
      <c r="U93" s="141" t="str">
        <f t="shared" si="60"/>
        <v/>
      </c>
      <c r="V93" s="140" t="str">
        <f t="shared" si="61"/>
        <v/>
      </c>
      <c r="W93" s="141" t="str">
        <f t="shared" si="62"/>
        <v/>
      </c>
      <c r="X93" s="140" t="str">
        <f t="shared" si="63"/>
        <v/>
      </c>
      <c r="Y93" s="115"/>
      <c r="Z93" s="115"/>
    </row>
    <row r="94" spans="1:26" ht="21" hidden="1" customHeight="1" x14ac:dyDescent="0.2">
      <c r="A94" s="137"/>
      <c r="B94" s="138" t="str">
        <f t="shared" si="41"/>
        <v/>
      </c>
      <c r="C94" s="141" t="str">
        <f t="shared" ca="1" si="42"/>
        <v/>
      </c>
      <c r="D94" s="140" t="str">
        <f t="shared" si="43"/>
        <v/>
      </c>
      <c r="E94" s="141" t="str">
        <f t="shared" ca="1" si="44"/>
        <v/>
      </c>
      <c r="F94" s="140" t="str">
        <f t="shared" si="45"/>
        <v/>
      </c>
      <c r="G94" s="141" t="str">
        <f t="shared" ca="1" si="46"/>
        <v/>
      </c>
      <c r="H94" s="140" t="str">
        <f t="shared" si="47"/>
        <v/>
      </c>
      <c r="I94" s="141" t="str">
        <f t="shared" ca="1" si="48"/>
        <v/>
      </c>
      <c r="J94" s="140" t="str">
        <f t="shared" si="49"/>
        <v/>
      </c>
      <c r="K94" s="141" t="str">
        <f t="shared" ca="1" si="50"/>
        <v/>
      </c>
      <c r="L94" s="140" t="str">
        <f t="shared" si="51"/>
        <v/>
      </c>
      <c r="M94" s="141" t="str">
        <f t="shared" ca="1" si="52"/>
        <v/>
      </c>
      <c r="N94" s="140" t="str">
        <f t="shared" si="53"/>
        <v/>
      </c>
      <c r="O94" s="141" t="str">
        <f t="shared" ca="1" si="54"/>
        <v/>
      </c>
      <c r="P94" s="140" t="str">
        <f t="shared" si="55"/>
        <v/>
      </c>
      <c r="Q94" s="141" t="str">
        <f t="shared" ca="1" si="56"/>
        <v/>
      </c>
      <c r="R94" s="140" t="str">
        <f t="shared" si="57"/>
        <v/>
      </c>
      <c r="S94" s="141" t="str">
        <f t="shared" ca="1" si="58"/>
        <v/>
      </c>
      <c r="T94" s="140" t="str">
        <f t="shared" si="59"/>
        <v/>
      </c>
      <c r="U94" s="141" t="str">
        <f t="shared" si="60"/>
        <v/>
      </c>
      <c r="V94" s="140" t="str">
        <f t="shared" si="61"/>
        <v/>
      </c>
      <c r="W94" s="141" t="str">
        <f t="shared" si="62"/>
        <v/>
      </c>
      <c r="X94" s="140" t="str">
        <f t="shared" si="63"/>
        <v/>
      </c>
      <c r="Y94" s="115"/>
      <c r="Z94" s="115"/>
    </row>
    <row r="95" spans="1:26" ht="21" hidden="1" customHeight="1" x14ac:dyDescent="0.2">
      <c r="A95" s="137"/>
      <c r="B95" s="138" t="str">
        <f t="shared" si="41"/>
        <v/>
      </c>
      <c r="C95" s="141" t="str">
        <f t="shared" ca="1" si="42"/>
        <v/>
      </c>
      <c r="D95" s="140" t="str">
        <f t="shared" si="43"/>
        <v/>
      </c>
      <c r="E95" s="141" t="str">
        <f t="shared" ca="1" si="44"/>
        <v/>
      </c>
      <c r="F95" s="140" t="str">
        <f t="shared" si="45"/>
        <v/>
      </c>
      <c r="G95" s="141" t="str">
        <f t="shared" ca="1" si="46"/>
        <v/>
      </c>
      <c r="H95" s="140" t="str">
        <f t="shared" si="47"/>
        <v/>
      </c>
      <c r="I95" s="141" t="str">
        <f t="shared" ca="1" si="48"/>
        <v/>
      </c>
      <c r="J95" s="140" t="str">
        <f t="shared" si="49"/>
        <v/>
      </c>
      <c r="K95" s="141" t="str">
        <f t="shared" ca="1" si="50"/>
        <v/>
      </c>
      <c r="L95" s="140" t="str">
        <f t="shared" si="51"/>
        <v/>
      </c>
      <c r="M95" s="141" t="str">
        <f t="shared" ca="1" si="52"/>
        <v/>
      </c>
      <c r="N95" s="140" t="str">
        <f t="shared" si="53"/>
        <v/>
      </c>
      <c r="O95" s="141" t="str">
        <f t="shared" ca="1" si="54"/>
        <v/>
      </c>
      <c r="P95" s="140" t="str">
        <f t="shared" si="55"/>
        <v/>
      </c>
      <c r="Q95" s="141" t="str">
        <f t="shared" ca="1" si="56"/>
        <v/>
      </c>
      <c r="R95" s="140" t="str">
        <f t="shared" si="57"/>
        <v/>
      </c>
      <c r="S95" s="141" t="str">
        <f t="shared" ca="1" si="58"/>
        <v/>
      </c>
      <c r="T95" s="140" t="str">
        <f t="shared" si="59"/>
        <v/>
      </c>
      <c r="U95" s="141" t="str">
        <f t="shared" si="60"/>
        <v/>
      </c>
      <c r="V95" s="140" t="str">
        <f t="shared" si="61"/>
        <v/>
      </c>
      <c r="W95" s="141" t="str">
        <f t="shared" si="62"/>
        <v/>
      </c>
      <c r="X95" s="140" t="str">
        <f t="shared" si="63"/>
        <v/>
      </c>
      <c r="Y95" s="115"/>
      <c r="Z95" s="115"/>
    </row>
    <row r="96" spans="1:26" ht="21" hidden="1" customHeight="1" x14ac:dyDescent="0.2">
      <c r="A96" s="137"/>
      <c r="B96" s="138" t="str">
        <f t="shared" si="41"/>
        <v/>
      </c>
      <c r="C96" s="141" t="str">
        <f t="shared" ca="1" si="42"/>
        <v/>
      </c>
      <c r="D96" s="140" t="str">
        <f t="shared" si="43"/>
        <v/>
      </c>
      <c r="E96" s="141" t="str">
        <f t="shared" ca="1" si="44"/>
        <v/>
      </c>
      <c r="F96" s="140" t="str">
        <f t="shared" si="45"/>
        <v/>
      </c>
      <c r="G96" s="141" t="str">
        <f t="shared" ca="1" si="46"/>
        <v/>
      </c>
      <c r="H96" s="140" t="str">
        <f t="shared" si="47"/>
        <v/>
      </c>
      <c r="I96" s="141" t="str">
        <f t="shared" ca="1" si="48"/>
        <v/>
      </c>
      <c r="J96" s="140" t="str">
        <f t="shared" si="49"/>
        <v/>
      </c>
      <c r="K96" s="141" t="str">
        <f t="shared" ca="1" si="50"/>
        <v/>
      </c>
      <c r="L96" s="140" t="str">
        <f t="shared" si="51"/>
        <v/>
      </c>
      <c r="M96" s="141" t="str">
        <f t="shared" ca="1" si="52"/>
        <v/>
      </c>
      <c r="N96" s="140" t="str">
        <f t="shared" si="53"/>
        <v/>
      </c>
      <c r="O96" s="141" t="str">
        <f t="shared" ca="1" si="54"/>
        <v/>
      </c>
      <c r="P96" s="140" t="str">
        <f t="shared" si="55"/>
        <v/>
      </c>
      <c r="Q96" s="141" t="str">
        <f t="shared" ca="1" si="56"/>
        <v/>
      </c>
      <c r="R96" s="140" t="str">
        <f t="shared" si="57"/>
        <v/>
      </c>
      <c r="S96" s="141" t="str">
        <f t="shared" ca="1" si="58"/>
        <v/>
      </c>
      <c r="T96" s="140" t="str">
        <f t="shared" si="59"/>
        <v/>
      </c>
      <c r="U96" s="141" t="str">
        <f t="shared" si="60"/>
        <v/>
      </c>
      <c r="V96" s="140" t="str">
        <f t="shared" si="61"/>
        <v/>
      </c>
      <c r="W96" s="141" t="str">
        <f t="shared" si="62"/>
        <v/>
      </c>
      <c r="X96" s="140" t="str">
        <f t="shared" si="63"/>
        <v/>
      </c>
      <c r="Y96" s="115"/>
      <c r="Z96" s="115"/>
    </row>
    <row r="97" spans="1:26" ht="21" hidden="1" customHeight="1" x14ac:dyDescent="0.2">
      <c r="A97" s="137"/>
      <c r="B97" s="138" t="str">
        <f t="shared" si="41"/>
        <v/>
      </c>
      <c r="C97" s="141" t="str">
        <f t="shared" ca="1" si="42"/>
        <v/>
      </c>
      <c r="D97" s="140" t="str">
        <f t="shared" si="43"/>
        <v/>
      </c>
      <c r="E97" s="141" t="str">
        <f t="shared" ca="1" si="44"/>
        <v/>
      </c>
      <c r="F97" s="140" t="str">
        <f t="shared" si="45"/>
        <v/>
      </c>
      <c r="G97" s="141" t="str">
        <f t="shared" ca="1" si="46"/>
        <v/>
      </c>
      <c r="H97" s="140" t="str">
        <f t="shared" si="47"/>
        <v/>
      </c>
      <c r="I97" s="141" t="str">
        <f t="shared" ca="1" si="48"/>
        <v/>
      </c>
      <c r="J97" s="140" t="str">
        <f t="shared" si="49"/>
        <v/>
      </c>
      <c r="K97" s="141" t="str">
        <f t="shared" ca="1" si="50"/>
        <v/>
      </c>
      <c r="L97" s="140" t="str">
        <f t="shared" si="51"/>
        <v/>
      </c>
      <c r="M97" s="141" t="str">
        <f t="shared" ca="1" si="52"/>
        <v/>
      </c>
      <c r="N97" s="140" t="str">
        <f t="shared" si="53"/>
        <v/>
      </c>
      <c r="O97" s="141" t="str">
        <f t="shared" ca="1" si="54"/>
        <v/>
      </c>
      <c r="P97" s="140" t="str">
        <f t="shared" si="55"/>
        <v/>
      </c>
      <c r="Q97" s="141" t="str">
        <f t="shared" ca="1" si="56"/>
        <v/>
      </c>
      <c r="R97" s="140" t="str">
        <f t="shared" si="57"/>
        <v/>
      </c>
      <c r="S97" s="141" t="str">
        <f t="shared" ca="1" si="58"/>
        <v/>
      </c>
      <c r="T97" s="140" t="str">
        <f t="shared" si="59"/>
        <v/>
      </c>
      <c r="U97" s="141" t="str">
        <f t="shared" si="60"/>
        <v/>
      </c>
      <c r="V97" s="140" t="str">
        <f t="shared" si="61"/>
        <v/>
      </c>
      <c r="W97" s="141" t="str">
        <f t="shared" si="62"/>
        <v/>
      </c>
      <c r="X97" s="140" t="str">
        <f t="shared" si="63"/>
        <v/>
      </c>
      <c r="Y97" s="115"/>
      <c r="Z97" s="115"/>
    </row>
    <row r="98" spans="1:26" ht="21" hidden="1" customHeight="1" x14ac:dyDescent="0.2">
      <c r="A98" s="137"/>
      <c r="B98" s="138" t="str">
        <f t="shared" si="41"/>
        <v/>
      </c>
      <c r="C98" s="141" t="str">
        <f t="shared" ca="1" si="42"/>
        <v/>
      </c>
      <c r="D98" s="140" t="str">
        <f t="shared" si="43"/>
        <v/>
      </c>
      <c r="E98" s="141" t="str">
        <f t="shared" ca="1" si="44"/>
        <v/>
      </c>
      <c r="F98" s="140" t="str">
        <f t="shared" si="45"/>
        <v/>
      </c>
      <c r="G98" s="141" t="str">
        <f t="shared" ca="1" si="46"/>
        <v/>
      </c>
      <c r="H98" s="140" t="str">
        <f t="shared" si="47"/>
        <v/>
      </c>
      <c r="I98" s="141" t="str">
        <f t="shared" ca="1" si="48"/>
        <v/>
      </c>
      <c r="J98" s="140" t="str">
        <f t="shared" si="49"/>
        <v/>
      </c>
      <c r="K98" s="141" t="str">
        <f t="shared" ca="1" si="50"/>
        <v/>
      </c>
      <c r="L98" s="140" t="str">
        <f t="shared" si="51"/>
        <v/>
      </c>
      <c r="M98" s="141" t="str">
        <f t="shared" ca="1" si="52"/>
        <v/>
      </c>
      <c r="N98" s="140" t="str">
        <f t="shared" si="53"/>
        <v/>
      </c>
      <c r="O98" s="141" t="str">
        <f t="shared" ca="1" si="54"/>
        <v/>
      </c>
      <c r="P98" s="140" t="str">
        <f t="shared" si="55"/>
        <v/>
      </c>
      <c r="Q98" s="141" t="str">
        <f t="shared" ca="1" si="56"/>
        <v/>
      </c>
      <c r="R98" s="140" t="str">
        <f t="shared" si="57"/>
        <v/>
      </c>
      <c r="S98" s="141" t="str">
        <f t="shared" ca="1" si="58"/>
        <v/>
      </c>
      <c r="T98" s="140" t="str">
        <f t="shared" si="59"/>
        <v/>
      </c>
      <c r="U98" s="141" t="str">
        <f t="shared" si="60"/>
        <v/>
      </c>
      <c r="V98" s="140" t="str">
        <f t="shared" si="61"/>
        <v/>
      </c>
      <c r="W98" s="141" t="str">
        <f t="shared" si="62"/>
        <v/>
      </c>
      <c r="X98" s="140" t="str">
        <f t="shared" si="63"/>
        <v/>
      </c>
      <c r="Y98" s="115"/>
      <c r="Z98" s="115"/>
    </row>
    <row r="99" spans="1:26" ht="21" hidden="1" customHeight="1" x14ac:dyDescent="0.2">
      <c r="A99" s="137"/>
      <c r="B99" s="138" t="str">
        <f t="shared" si="41"/>
        <v/>
      </c>
      <c r="C99" s="141" t="str">
        <f t="shared" ca="1" si="42"/>
        <v/>
      </c>
      <c r="D99" s="140" t="str">
        <f t="shared" si="43"/>
        <v/>
      </c>
      <c r="E99" s="141" t="str">
        <f t="shared" ca="1" si="44"/>
        <v/>
      </c>
      <c r="F99" s="140" t="str">
        <f t="shared" si="45"/>
        <v/>
      </c>
      <c r="G99" s="141" t="str">
        <f t="shared" ca="1" si="46"/>
        <v/>
      </c>
      <c r="H99" s="140" t="str">
        <f t="shared" si="47"/>
        <v/>
      </c>
      <c r="I99" s="141" t="str">
        <f t="shared" ca="1" si="48"/>
        <v/>
      </c>
      <c r="J99" s="140" t="str">
        <f t="shared" si="49"/>
        <v/>
      </c>
      <c r="K99" s="141" t="str">
        <f t="shared" ca="1" si="50"/>
        <v/>
      </c>
      <c r="L99" s="140" t="str">
        <f t="shared" si="51"/>
        <v/>
      </c>
      <c r="M99" s="141" t="str">
        <f t="shared" ca="1" si="52"/>
        <v/>
      </c>
      <c r="N99" s="140" t="str">
        <f t="shared" si="53"/>
        <v/>
      </c>
      <c r="O99" s="141" t="str">
        <f t="shared" ca="1" si="54"/>
        <v/>
      </c>
      <c r="P99" s="140" t="str">
        <f t="shared" si="55"/>
        <v/>
      </c>
      <c r="Q99" s="141" t="str">
        <f t="shared" ca="1" si="56"/>
        <v/>
      </c>
      <c r="R99" s="140" t="str">
        <f t="shared" si="57"/>
        <v/>
      </c>
      <c r="S99" s="141" t="str">
        <f t="shared" ca="1" si="58"/>
        <v/>
      </c>
      <c r="T99" s="140" t="str">
        <f t="shared" si="59"/>
        <v/>
      </c>
      <c r="U99" s="141" t="str">
        <f t="shared" si="60"/>
        <v/>
      </c>
      <c r="V99" s="140" t="str">
        <f t="shared" si="61"/>
        <v/>
      </c>
      <c r="W99" s="141" t="str">
        <f t="shared" si="62"/>
        <v/>
      </c>
      <c r="X99" s="140" t="str">
        <f t="shared" si="63"/>
        <v/>
      </c>
      <c r="Y99" s="115"/>
      <c r="Z99" s="115"/>
    </row>
    <row r="100" spans="1:26" ht="21" hidden="1" customHeight="1" x14ac:dyDescent="0.2">
      <c r="A100" s="137"/>
      <c r="B100" s="138" t="str">
        <f t="shared" si="41"/>
        <v/>
      </c>
      <c r="C100" s="141" t="str">
        <f t="shared" ca="1" si="42"/>
        <v/>
      </c>
      <c r="D100" s="140" t="str">
        <f t="shared" si="43"/>
        <v/>
      </c>
      <c r="E100" s="141" t="str">
        <f t="shared" ca="1" si="44"/>
        <v/>
      </c>
      <c r="F100" s="140" t="str">
        <f t="shared" si="45"/>
        <v/>
      </c>
      <c r="G100" s="141" t="str">
        <f t="shared" ca="1" si="46"/>
        <v/>
      </c>
      <c r="H100" s="140" t="str">
        <f t="shared" si="47"/>
        <v/>
      </c>
      <c r="I100" s="141" t="str">
        <f t="shared" ca="1" si="48"/>
        <v/>
      </c>
      <c r="J100" s="140" t="str">
        <f t="shared" si="49"/>
        <v/>
      </c>
      <c r="K100" s="141" t="str">
        <f t="shared" ca="1" si="50"/>
        <v/>
      </c>
      <c r="L100" s="140" t="str">
        <f t="shared" si="51"/>
        <v/>
      </c>
      <c r="M100" s="141" t="str">
        <f t="shared" ca="1" si="52"/>
        <v/>
      </c>
      <c r="N100" s="140" t="str">
        <f t="shared" si="53"/>
        <v/>
      </c>
      <c r="O100" s="141" t="str">
        <f t="shared" ca="1" si="54"/>
        <v/>
      </c>
      <c r="P100" s="140" t="str">
        <f t="shared" si="55"/>
        <v/>
      </c>
      <c r="Q100" s="141" t="str">
        <f t="shared" ca="1" si="56"/>
        <v/>
      </c>
      <c r="R100" s="140" t="str">
        <f t="shared" si="57"/>
        <v/>
      </c>
      <c r="S100" s="141" t="str">
        <f t="shared" ca="1" si="58"/>
        <v/>
      </c>
      <c r="T100" s="140" t="str">
        <f t="shared" si="59"/>
        <v/>
      </c>
      <c r="U100" s="141" t="str">
        <f t="shared" si="60"/>
        <v/>
      </c>
      <c r="V100" s="140" t="str">
        <f t="shared" si="61"/>
        <v/>
      </c>
      <c r="W100" s="141" t="str">
        <f t="shared" si="62"/>
        <v/>
      </c>
      <c r="X100" s="140" t="str">
        <f t="shared" si="63"/>
        <v/>
      </c>
      <c r="Y100" s="115"/>
      <c r="Z100" s="115"/>
    </row>
    <row r="101" spans="1:26" ht="21" hidden="1" customHeight="1" x14ac:dyDescent="0.2">
      <c r="A101" s="137"/>
      <c r="B101" s="138" t="str">
        <f t="shared" si="41"/>
        <v/>
      </c>
      <c r="C101" s="141" t="str">
        <f t="shared" ca="1" si="42"/>
        <v/>
      </c>
      <c r="D101" s="140" t="str">
        <f t="shared" si="43"/>
        <v/>
      </c>
      <c r="E101" s="141" t="str">
        <f t="shared" ca="1" si="44"/>
        <v/>
      </c>
      <c r="F101" s="140" t="str">
        <f t="shared" si="45"/>
        <v/>
      </c>
      <c r="G101" s="141" t="str">
        <f t="shared" ca="1" si="46"/>
        <v/>
      </c>
      <c r="H101" s="140" t="str">
        <f t="shared" si="47"/>
        <v/>
      </c>
      <c r="I101" s="141" t="str">
        <f t="shared" ca="1" si="48"/>
        <v/>
      </c>
      <c r="J101" s="140" t="str">
        <f t="shared" si="49"/>
        <v/>
      </c>
      <c r="K101" s="141" t="str">
        <f t="shared" ca="1" si="50"/>
        <v/>
      </c>
      <c r="L101" s="140" t="str">
        <f t="shared" si="51"/>
        <v/>
      </c>
      <c r="M101" s="141" t="str">
        <f t="shared" ca="1" si="52"/>
        <v/>
      </c>
      <c r="N101" s="140" t="str">
        <f t="shared" si="53"/>
        <v/>
      </c>
      <c r="O101" s="141" t="str">
        <f t="shared" ca="1" si="54"/>
        <v/>
      </c>
      <c r="P101" s="140" t="str">
        <f t="shared" si="55"/>
        <v/>
      </c>
      <c r="Q101" s="141" t="str">
        <f t="shared" ca="1" si="56"/>
        <v/>
      </c>
      <c r="R101" s="140" t="str">
        <f t="shared" si="57"/>
        <v/>
      </c>
      <c r="S101" s="141" t="str">
        <f t="shared" ca="1" si="58"/>
        <v/>
      </c>
      <c r="T101" s="140" t="str">
        <f t="shared" si="59"/>
        <v/>
      </c>
      <c r="U101" s="141" t="str">
        <f t="shared" si="60"/>
        <v/>
      </c>
      <c r="V101" s="140" t="str">
        <f t="shared" si="61"/>
        <v/>
      </c>
      <c r="W101" s="141" t="str">
        <f t="shared" si="62"/>
        <v/>
      </c>
      <c r="X101" s="140" t="str">
        <f t="shared" si="63"/>
        <v/>
      </c>
      <c r="Y101" s="115"/>
      <c r="Z101" s="115"/>
    </row>
    <row r="102" spans="1:26" ht="21" hidden="1" customHeight="1" x14ac:dyDescent="0.2">
      <c r="A102" s="137"/>
      <c r="B102" s="138" t="str">
        <f t="shared" si="41"/>
        <v/>
      </c>
      <c r="C102" s="141" t="str">
        <f t="shared" ca="1" si="42"/>
        <v/>
      </c>
      <c r="D102" s="140" t="str">
        <f t="shared" si="43"/>
        <v/>
      </c>
      <c r="E102" s="141" t="str">
        <f t="shared" ca="1" si="44"/>
        <v/>
      </c>
      <c r="F102" s="140" t="str">
        <f t="shared" si="45"/>
        <v/>
      </c>
      <c r="G102" s="141" t="str">
        <f t="shared" ca="1" si="46"/>
        <v/>
      </c>
      <c r="H102" s="140" t="str">
        <f t="shared" si="47"/>
        <v/>
      </c>
      <c r="I102" s="141" t="str">
        <f t="shared" ca="1" si="48"/>
        <v/>
      </c>
      <c r="J102" s="140" t="str">
        <f t="shared" si="49"/>
        <v/>
      </c>
      <c r="K102" s="141" t="str">
        <f t="shared" ca="1" si="50"/>
        <v/>
      </c>
      <c r="L102" s="140" t="str">
        <f t="shared" si="51"/>
        <v/>
      </c>
      <c r="M102" s="141" t="str">
        <f t="shared" ca="1" si="52"/>
        <v/>
      </c>
      <c r="N102" s="140" t="str">
        <f t="shared" si="53"/>
        <v/>
      </c>
      <c r="O102" s="141" t="str">
        <f t="shared" ca="1" si="54"/>
        <v/>
      </c>
      <c r="P102" s="140" t="str">
        <f t="shared" si="55"/>
        <v/>
      </c>
      <c r="Q102" s="141" t="str">
        <f t="shared" ca="1" si="56"/>
        <v/>
      </c>
      <c r="R102" s="140" t="str">
        <f t="shared" si="57"/>
        <v/>
      </c>
      <c r="S102" s="141" t="str">
        <f t="shared" ca="1" si="58"/>
        <v/>
      </c>
      <c r="T102" s="140" t="str">
        <f t="shared" si="59"/>
        <v/>
      </c>
      <c r="U102" s="141" t="str">
        <f t="shared" si="60"/>
        <v/>
      </c>
      <c r="V102" s="140" t="str">
        <f t="shared" si="61"/>
        <v/>
      </c>
      <c r="W102" s="141" t="str">
        <f t="shared" si="62"/>
        <v/>
      </c>
      <c r="X102" s="140" t="str">
        <f t="shared" si="63"/>
        <v/>
      </c>
      <c r="Y102" s="115"/>
      <c r="Z102" s="115"/>
    </row>
    <row r="103" spans="1:26" ht="21" hidden="1" customHeight="1" x14ac:dyDescent="0.2">
      <c r="A103" s="137"/>
      <c r="B103" s="138" t="str">
        <f t="shared" si="41"/>
        <v/>
      </c>
      <c r="C103" s="141" t="str">
        <f t="shared" ca="1" si="42"/>
        <v/>
      </c>
      <c r="D103" s="140" t="str">
        <f t="shared" si="43"/>
        <v/>
      </c>
      <c r="E103" s="141" t="str">
        <f t="shared" ca="1" si="44"/>
        <v/>
      </c>
      <c r="F103" s="140" t="str">
        <f t="shared" si="45"/>
        <v/>
      </c>
      <c r="G103" s="141" t="str">
        <f t="shared" ca="1" si="46"/>
        <v/>
      </c>
      <c r="H103" s="140" t="str">
        <f t="shared" si="47"/>
        <v/>
      </c>
      <c r="I103" s="141" t="str">
        <f t="shared" ca="1" si="48"/>
        <v/>
      </c>
      <c r="J103" s="140" t="str">
        <f t="shared" si="49"/>
        <v/>
      </c>
      <c r="K103" s="141" t="str">
        <f t="shared" ca="1" si="50"/>
        <v/>
      </c>
      <c r="L103" s="140" t="str">
        <f t="shared" si="51"/>
        <v/>
      </c>
      <c r="M103" s="141" t="str">
        <f t="shared" ca="1" si="52"/>
        <v/>
      </c>
      <c r="N103" s="140" t="str">
        <f t="shared" si="53"/>
        <v/>
      </c>
      <c r="O103" s="141" t="str">
        <f t="shared" ca="1" si="54"/>
        <v/>
      </c>
      <c r="P103" s="140" t="str">
        <f t="shared" si="55"/>
        <v/>
      </c>
      <c r="Q103" s="141" t="str">
        <f t="shared" ca="1" si="56"/>
        <v/>
      </c>
      <c r="R103" s="140" t="str">
        <f t="shared" si="57"/>
        <v/>
      </c>
      <c r="S103" s="141" t="str">
        <f t="shared" ca="1" si="58"/>
        <v/>
      </c>
      <c r="T103" s="140" t="str">
        <f t="shared" si="59"/>
        <v/>
      </c>
      <c r="U103" s="141" t="str">
        <f t="shared" si="60"/>
        <v/>
      </c>
      <c r="V103" s="140" t="str">
        <f t="shared" si="61"/>
        <v/>
      </c>
      <c r="W103" s="141" t="str">
        <f t="shared" si="62"/>
        <v/>
      </c>
      <c r="X103" s="140" t="str">
        <f t="shared" si="63"/>
        <v/>
      </c>
      <c r="Y103" s="115"/>
      <c r="Z103" s="115"/>
    </row>
    <row r="104" spans="1:26" ht="21" hidden="1" customHeight="1" x14ac:dyDescent="0.2">
      <c r="A104" s="137"/>
      <c r="B104" s="138" t="str">
        <f t="shared" si="41"/>
        <v/>
      </c>
      <c r="C104" s="141" t="str">
        <f t="shared" ca="1" si="42"/>
        <v/>
      </c>
      <c r="D104" s="140" t="str">
        <f t="shared" si="43"/>
        <v/>
      </c>
      <c r="E104" s="141" t="str">
        <f t="shared" ca="1" si="44"/>
        <v/>
      </c>
      <c r="F104" s="140" t="str">
        <f t="shared" si="45"/>
        <v/>
      </c>
      <c r="G104" s="141" t="str">
        <f t="shared" ca="1" si="46"/>
        <v/>
      </c>
      <c r="H104" s="140" t="str">
        <f t="shared" si="47"/>
        <v/>
      </c>
      <c r="I104" s="141" t="str">
        <f t="shared" ca="1" si="48"/>
        <v/>
      </c>
      <c r="J104" s="140" t="str">
        <f t="shared" si="49"/>
        <v/>
      </c>
      <c r="K104" s="141" t="str">
        <f t="shared" ca="1" si="50"/>
        <v/>
      </c>
      <c r="L104" s="140" t="str">
        <f t="shared" si="51"/>
        <v/>
      </c>
      <c r="M104" s="141" t="str">
        <f t="shared" ca="1" si="52"/>
        <v/>
      </c>
      <c r="N104" s="140" t="str">
        <f t="shared" si="53"/>
        <v/>
      </c>
      <c r="O104" s="141" t="str">
        <f t="shared" ca="1" si="54"/>
        <v/>
      </c>
      <c r="P104" s="140" t="str">
        <f t="shared" si="55"/>
        <v/>
      </c>
      <c r="Q104" s="141" t="str">
        <f t="shared" ca="1" si="56"/>
        <v/>
      </c>
      <c r="R104" s="140" t="str">
        <f t="shared" si="57"/>
        <v/>
      </c>
      <c r="S104" s="141" t="str">
        <f t="shared" ca="1" si="58"/>
        <v/>
      </c>
      <c r="T104" s="140" t="str">
        <f t="shared" si="59"/>
        <v/>
      </c>
      <c r="U104" s="141" t="str">
        <f t="shared" si="60"/>
        <v/>
      </c>
      <c r="V104" s="140" t="str">
        <f t="shared" si="61"/>
        <v/>
      </c>
      <c r="W104" s="141" t="str">
        <f t="shared" si="62"/>
        <v/>
      </c>
      <c r="X104" s="140" t="str">
        <f t="shared" si="63"/>
        <v/>
      </c>
      <c r="Y104" s="115"/>
      <c r="Z104" s="115"/>
    </row>
    <row r="105" spans="1:26" ht="21" hidden="1" customHeight="1" x14ac:dyDescent="0.2">
      <c r="A105" s="137"/>
      <c r="B105" s="138" t="str">
        <f t="shared" si="41"/>
        <v/>
      </c>
      <c r="C105" s="141" t="str">
        <f t="shared" ref="C105:C136" ca="1" si="64">IF($C$8="Habilitado",IF($A105="","",ROUND(VLOOKUP($A105,UNITARIO_1,5,FALSE),2)),"")</f>
        <v/>
      </c>
      <c r="D105" s="140" t="str">
        <f t="shared" si="43"/>
        <v/>
      </c>
      <c r="E105" s="141" t="str">
        <f t="shared" ref="E105:E136" ca="1" si="65">IF($E$8="Habilitado",IF($A105="","",ROUND(VLOOKUP($A105,UNITARIO_2,5,FALSE),2)),"")</f>
        <v/>
      </c>
      <c r="F105" s="140" t="str">
        <f t="shared" si="45"/>
        <v/>
      </c>
      <c r="G105" s="141" t="str">
        <f t="shared" ref="G105:G136" ca="1" si="66">IF($G$8="Habilitado",IF($A105="","",ROUND(VLOOKUP($A105,UNITARIO_3,5,FALSE),2)),"")</f>
        <v/>
      </c>
      <c r="H105" s="140" t="str">
        <f t="shared" si="47"/>
        <v/>
      </c>
      <c r="I105" s="141" t="str">
        <f t="shared" ref="I105:I136" ca="1" si="67">IF($I$8="Habilitado",IF($A105="","",ROUND(VLOOKUP($A105,UNITARIO_4,5,FALSE),2)),"")</f>
        <v/>
      </c>
      <c r="J105" s="140" t="str">
        <f t="shared" si="49"/>
        <v/>
      </c>
      <c r="K105" s="141" t="str">
        <f t="shared" ref="K105:K136" ca="1" si="68">IF($K$8="Habilitado",IF($A105="","",ROUND(VLOOKUP($A105,UNITARIO_5,5,FALSE),2)),"")</f>
        <v/>
      </c>
      <c r="L105" s="140" t="str">
        <f t="shared" si="51"/>
        <v/>
      </c>
      <c r="M105" s="141" t="str">
        <f t="shared" ref="M105:M136" ca="1" si="69">IF($M$8="Habilitado",IF($A105="","",ROUND(VLOOKUP($A105,UNITARIO_6,5,FALSE),2)),"")</f>
        <v/>
      </c>
      <c r="N105" s="140" t="str">
        <f t="shared" si="53"/>
        <v/>
      </c>
      <c r="O105" s="141" t="str">
        <f t="shared" ref="O105:O136" ca="1" si="70">IF($O$8="Habilitado",IF($A105="","",ROUND(VLOOKUP($A105,UNITARIO_7,5,FALSE),2)),"")</f>
        <v/>
      </c>
      <c r="P105" s="140" t="str">
        <f t="shared" si="55"/>
        <v/>
      </c>
      <c r="Q105" s="141" t="str">
        <f t="shared" ref="Q105:Q136" ca="1" si="71">IF($Q$8="Habilitado",IF($A105="","",ROUND(VLOOKUP($A105,UNITARIO_8,5,FALSE),2)),"")</f>
        <v/>
      </c>
      <c r="R105" s="140" t="str">
        <f t="shared" si="57"/>
        <v/>
      </c>
      <c r="S105" s="141" t="str">
        <f t="shared" ref="S105:S136" ca="1" si="72">IF($S$8="Habilitado",IF($A105="","",ROUND(VLOOKUP($A105,UNITARIO_9,5,FALSE),2)),"")</f>
        <v/>
      </c>
      <c r="T105" s="140" t="str">
        <f t="shared" si="59"/>
        <v/>
      </c>
      <c r="U105" s="141" t="str">
        <f t="shared" ref="U105:U136" si="73">IF($U$8="Habilitado",IF($A105="","",ROUND(VLOOKUP($A105,UNITARIO_10,5,FALSE),2)),"")</f>
        <v/>
      </c>
      <c r="V105" s="140" t="str">
        <f t="shared" si="61"/>
        <v/>
      </c>
      <c r="W105" s="141" t="str">
        <f t="shared" ref="W105:W136" si="74">IF($W$8="Habilitado",IF($A105="","",ROUND(VLOOKUP($A105,UNITARIO_11,5,FALSE),2)),"")</f>
        <v/>
      </c>
      <c r="X105" s="140" t="str">
        <f t="shared" si="63"/>
        <v/>
      </c>
      <c r="Y105" s="115"/>
      <c r="Z105" s="115"/>
    </row>
    <row r="106" spans="1:26" ht="21" hidden="1" customHeight="1" x14ac:dyDescent="0.2">
      <c r="A106" s="137"/>
      <c r="B106" s="138" t="str">
        <f t="shared" si="41"/>
        <v/>
      </c>
      <c r="C106" s="141" t="str">
        <f t="shared" ca="1" si="64"/>
        <v/>
      </c>
      <c r="D106" s="140" t="str">
        <f t="shared" si="43"/>
        <v/>
      </c>
      <c r="E106" s="141" t="str">
        <f t="shared" ca="1" si="65"/>
        <v/>
      </c>
      <c r="F106" s="140" t="str">
        <f t="shared" si="45"/>
        <v/>
      </c>
      <c r="G106" s="141" t="str">
        <f t="shared" ca="1" si="66"/>
        <v/>
      </c>
      <c r="H106" s="140" t="str">
        <f t="shared" si="47"/>
        <v/>
      </c>
      <c r="I106" s="141" t="str">
        <f t="shared" ca="1" si="67"/>
        <v/>
      </c>
      <c r="J106" s="140" t="str">
        <f t="shared" si="49"/>
        <v/>
      </c>
      <c r="K106" s="141" t="str">
        <f t="shared" ca="1" si="68"/>
        <v/>
      </c>
      <c r="L106" s="140" t="str">
        <f t="shared" si="51"/>
        <v/>
      </c>
      <c r="M106" s="141" t="str">
        <f t="shared" ca="1" si="69"/>
        <v/>
      </c>
      <c r="N106" s="140" t="str">
        <f t="shared" si="53"/>
        <v/>
      </c>
      <c r="O106" s="141" t="str">
        <f t="shared" ca="1" si="70"/>
        <v/>
      </c>
      <c r="P106" s="140" t="str">
        <f t="shared" si="55"/>
        <v/>
      </c>
      <c r="Q106" s="141" t="str">
        <f t="shared" ca="1" si="71"/>
        <v/>
      </c>
      <c r="R106" s="140" t="str">
        <f t="shared" si="57"/>
        <v/>
      </c>
      <c r="S106" s="141" t="str">
        <f t="shared" ca="1" si="72"/>
        <v/>
      </c>
      <c r="T106" s="140" t="str">
        <f t="shared" si="59"/>
        <v/>
      </c>
      <c r="U106" s="141" t="str">
        <f t="shared" si="73"/>
        <v/>
      </c>
      <c r="V106" s="140" t="str">
        <f t="shared" si="61"/>
        <v/>
      </c>
      <c r="W106" s="141" t="str">
        <f t="shared" si="74"/>
        <v/>
      </c>
      <c r="X106" s="140" t="str">
        <f t="shared" si="63"/>
        <v/>
      </c>
      <c r="Y106" s="115"/>
      <c r="Z106" s="115"/>
    </row>
    <row r="107" spans="1:26" ht="21" hidden="1" customHeight="1" x14ac:dyDescent="0.2">
      <c r="A107" s="137"/>
      <c r="B107" s="138" t="str">
        <f t="shared" si="41"/>
        <v/>
      </c>
      <c r="C107" s="141" t="str">
        <f t="shared" ca="1" si="64"/>
        <v/>
      </c>
      <c r="D107" s="140" t="str">
        <f t="shared" si="43"/>
        <v/>
      </c>
      <c r="E107" s="141" t="str">
        <f t="shared" ca="1" si="65"/>
        <v/>
      </c>
      <c r="F107" s="140" t="str">
        <f t="shared" si="45"/>
        <v/>
      </c>
      <c r="G107" s="141" t="str">
        <f t="shared" ca="1" si="66"/>
        <v/>
      </c>
      <c r="H107" s="140" t="str">
        <f t="shared" si="47"/>
        <v/>
      </c>
      <c r="I107" s="141" t="str">
        <f t="shared" ca="1" si="67"/>
        <v/>
      </c>
      <c r="J107" s="140" t="str">
        <f t="shared" si="49"/>
        <v/>
      </c>
      <c r="K107" s="141" t="str">
        <f t="shared" ca="1" si="68"/>
        <v/>
      </c>
      <c r="L107" s="140" t="str">
        <f t="shared" si="51"/>
        <v/>
      </c>
      <c r="M107" s="141" t="str">
        <f t="shared" ca="1" si="69"/>
        <v/>
      </c>
      <c r="N107" s="140" t="str">
        <f t="shared" si="53"/>
        <v/>
      </c>
      <c r="O107" s="141" t="str">
        <f t="shared" ca="1" si="70"/>
        <v/>
      </c>
      <c r="P107" s="140" t="str">
        <f t="shared" si="55"/>
        <v/>
      </c>
      <c r="Q107" s="141" t="str">
        <f t="shared" ca="1" si="71"/>
        <v/>
      </c>
      <c r="R107" s="140" t="str">
        <f t="shared" si="57"/>
        <v/>
      </c>
      <c r="S107" s="141" t="str">
        <f t="shared" ca="1" si="72"/>
        <v/>
      </c>
      <c r="T107" s="140" t="str">
        <f t="shared" si="59"/>
        <v/>
      </c>
      <c r="U107" s="141" t="str">
        <f t="shared" si="73"/>
        <v/>
      </c>
      <c r="V107" s="140" t="str">
        <f t="shared" si="61"/>
        <v/>
      </c>
      <c r="W107" s="141" t="str">
        <f t="shared" si="74"/>
        <v/>
      </c>
      <c r="X107" s="140" t="str">
        <f t="shared" si="63"/>
        <v/>
      </c>
      <c r="Y107" s="115"/>
      <c r="Z107" s="115"/>
    </row>
    <row r="108" spans="1:26" ht="21" hidden="1" customHeight="1" x14ac:dyDescent="0.2">
      <c r="A108" s="137"/>
      <c r="B108" s="138" t="str">
        <f t="shared" si="41"/>
        <v/>
      </c>
      <c r="C108" s="141" t="str">
        <f t="shared" ca="1" si="64"/>
        <v/>
      </c>
      <c r="D108" s="140" t="str">
        <f t="shared" si="43"/>
        <v/>
      </c>
      <c r="E108" s="141" t="str">
        <f t="shared" ca="1" si="65"/>
        <v/>
      </c>
      <c r="F108" s="140" t="str">
        <f t="shared" si="45"/>
        <v/>
      </c>
      <c r="G108" s="141" t="str">
        <f t="shared" ca="1" si="66"/>
        <v/>
      </c>
      <c r="H108" s="140" t="str">
        <f t="shared" si="47"/>
        <v/>
      </c>
      <c r="I108" s="141" t="str">
        <f t="shared" ca="1" si="67"/>
        <v/>
      </c>
      <c r="J108" s="140" t="str">
        <f t="shared" si="49"/>
        <v/>
      </c>
      <c r="K108" s="141" t="str">
        <f t="shared" ca="1" si="68"/>
        <v/>
      </c>
      <c r="L108" s="140" t="str">
        <f t="shared" si="51"/>
        <v/>
      </c>
      <c r="M108" s="141" t="str">
        <f t="shared" ca="1" si="69"/>
        <v/>
      </c>
      <c r="N108" s="140" t="str">
        <f t="shared" si="53"/>
        <v/>
      </c>
      <c r="O108" s="141" t="str">
        <f t="shared" ca="1" si="70"/>
        <v/>
      </c>
      <c r="P108" s="140" t="str">
        <f t="shared" si="55"/>
        <v/>
      </c>
      <c r="Q108" s="141" t="str">
        <f t="shared" ca="1" si="71"/>
        <v/>
      </c>
      <c r="R108" s="140" t="str">
        <f t="shared" si="57"/>
        <v/>
      </c>
      <c r="S108" s="141" t="str">
        <f t="shared" ca="1" si="72"/>
        <v/>
      </c>
      <c r="T108" s="140" t="str">
        <f t="shared" si="59"/>
        <v/>
      </c>
      <c r="U108" s="141" t="str">
        <f t="shared" si="73"/>
        <v/>
      </c>
      <c r="V108" s="140" t="str">
        <f t="shared" si="61"/>
        <v/>
      </c>
      <c r="W108" s="141" t="str">
        <f t="shared" si="74"/>
        <v/>
      </c>
      <c r="X108" s="140" t="str">
        <f t="shared" si="63"/>
        <v/>
      </c>
      <c r="Y108" s="115"/>
      <c r="Z108" s="115"/>
    </row>
    <row r="109" spans="1:26" ht="21" hidden="1" customHeight="1" x14ac:dyDescent="0.2">
      <c r="A109" s="137"/>
      <c r="B109" s="138" t="str">
        <f t="shared" si="41"/>
        <v/>
      </c>
      <c r="C109" s="141" t="str">
        <f t="shared" ca="1" si="64"/>
        <v/>
      </c>
      <c r="D109" s="140" t="str">
        <f t="shared" si="43"/>
        <v/>
      </c>
      <c r="E109" s="141" t="str">
        <f t="shared" ca="1" si="65"/>
        <v/>
      </c>
      <c r="F109" s="140" t="str">
        <f t="shared" si="45"/>
        <v/>
      </c>
      <c r="G109" s="141" t="str">
        <f t="shared" ca="1" si="66"/>
        <v/>
      </c>
      <c r="H109" s="140" t="str">
        <f t="shared" si="47"/>
        <v/>
      </c>
      <c r="I109" s="141" t="str">
        <f t="shared" ca="1" si="67"/>
        <v/>
      </c>
      <c r="J109" s="140" t="str">
        <f t="shared" si="49"/>
        <v/>
      </c>
      <c r="K109" s="141" t="str">
        <f t="shared" ca="1" si="68"/>
        <v/>
      </c>
      <c r="L109" s="140" t="str">
        <f t="shared" si="51"/>
        <v/>
      </c>
      <c r="M109" s="141" t="str">
        <f t="shared" ca="1" si="69"/>
        <v/>
      </c>
      <c r="N109" s="140" t="str">
        <f t="shared" si="53"/>
        <v/>
      </c>
      <c r="O109" s="141" t="str">
        <f t="shared" ca="1" si="70"/>
        <v/>
      </c>
      <c r="P109" s="140" t="str">
        <f t="shared" si="55"/>
        <v/>
      </c>
      <c r="Q109" s="141" t="str">
        <f t="shared" ca="1" si="71"/>
        <v/>
      </c>
      <c r="R109" s="140" t="str">
        <f t="shared" si="57"/>
        <v/>
      </c>
      <c r="S109" s="141" t="str">
        <f t="shared" ca="1" si="72"/>
        <v/>
      </c>
      <c r="T109" s="140" t="str">
        <f t="shared" si="59"/>
        <v/>
      </c>
      <c r="U109" s="141" t="str">
        <f t="shared" si="73"/>
        <v/>
      </c>
      <c r="V109" s="140" t="str">
        <f t="shared" si="61"/>
        <v/>
      </c>
      <c r="W109" s="141" t="str">
        <f t="shared" si="74"/>
        <v/>
      </c>
      <c r="X109" s="140" t="str">
        <f t="shared" si="63"/>
        <v/>
      </c>
      <c r="Y109" s="115"/>
      <c r="Z109" s="115"/>
    </row>
    <row r="110" spans="1:26" ht="21" hidden="1" customHeight="1" x14ac:dyDescent="0.2">
      <c r="A110" s="137"/>
      <c r="B110" s="138" t="str">
        <f t="shared" si="41"/>
        <v/>
      </c>
      <c r="C110" s="141" t="str">
        <f t="shared" ca="1" si="64"/>
        <v/>
      </c>
      <c r="D110" s="140" t="str">
        <f t="shared" si="43"/>
        <v/>
      </c>
      <c r="E110" s="141" t="str">
        <f t="shared" ca="1" si="65"/>
        <v/>
      </c>
      <c r="F110" s="140" t="str">
        <f t="shared" si="45"/>
        <v/>
      </c>
      <c r="G110" s="141" t="str">
        <f t="shared" ca="1" si="66"/>
        <v/>
      </c>
      <c r="H110" s="140" t="str">
        <f t="shared" si="47"/>
        <v/>
      </c>
      <c r="I110" s="141" t="str">
        <f t="shared" ca="1" si="67"/>
        <v/>
      </c>
      <c r="J110" s="140" t="str">
        <f t="shared" si="49"/>
        <v/>
      </c>
      <c r="K110" s="141" t="str">
        <f t="shared" ca="1" si="68"/>
        <v/>
      </c>
      <c r="L110" s="140" t="str">
        <f t="shared" si="51"/>
        <v/>
      </c>
      <c r="M110" s="141" t="str">
        <f t="shared" ca="1" si="69"/>
        <v/>
      </c>
      <c r="N110" s="140" t="str">
        <f t="shared" si="53"/>
        <v/>
      </c>
      <c r="O110" s="141" t="str">
        <f t="shared" ca="1" si="70"/>
        <v/>
      </c>
      <c r="P110" s="140" t="str">
        <f t="shared" si="55"/>
        <v/>
      </c>
      <c r="Q110" s="141" t="str">
        <f t="shared" ca="1" si="71"/>
        <v/>
      </c>
      <c r="R110" s="140" t="str">
        <f t="shared" si="57"/>
        <v/>
      </c>
      <c r="S110" s="141" t="str">
        <f t="shared" ca="1" si="72"/>
        <v/>
      </c>
      <c r="T110" s="140" t="str">
        <f t="shared" si="59"/>
        <v/>
      </c>
      <c r="U110" s="141" t="str">
        <f t="shared" si="73"/>
        <v/>
      </c>
      <c r="V110" s="140" t="str">
        <f t="shared" si="61"/>
        <v/>
      </c>
      <c r="W110" s="141" t="str">
        <f t="shared" si="74"/>
        <v/>
      </c>
      <c r="X110" s="140" t="str">
        <f t="shared" si="63"/>
        <v/>
      </c>
      <c r="Y110" s="115"/>
      <c r="Z110" s="115"/>
    </row>
    <row r="111" spans="1:26" ht="21" hidden="1" customHeight="1" x14ac:dyDescent="0.2">
      <c r="A111" s="137"/>
      <c r="B111" s="138" t="str">
        <f t="shared" si="41"/>
        <v/>
      </c>
      <c r="C111" s="141" t="str">
        <f t="shared" ca="1" si="64"/>
        <v/>
      </c>
      <c r="D111" s="140" t="str">
        <f t="shared" si="43"/>
        <v/>
      </c>
      <c r="E111" s="141" t="str">
        <f t="shared" ca="1" si="65"/>
        <v/>
      </c>
      <c r="F111" s="140" t="str">
        <f t="shared" si="45"/>
        <v/>
      </c>
      <c r="G111" s="141" t="str">
        <f t="shared" ca="1" si="66"/>
        <v/>
      </c>
      <c r="H111" s="140" t="str">
        <f t="shared" si="47"/>
        <v/>
      </c>
      <c r="I111" s="141" t="str">
        <f t="shared" ca="1" si="67"/>
        <v/>
      </c>
      <c r="J111" s="140" t="str">
        <f t="shared" si="49"/>
        <v/>
      </c>
      <c r="K111" s="141" t="str">
        <f t="shared" ca="1" si="68"/>
        <v/>
      </c>
      <c r="L111" s="140" t="str">
        <f t="shared" si="51"/>
        <v/>
      </c>
      <c r="M111" s="141" t="str">
        <f t="shared" ca="1" si="69"/>
        <v/>
      </c>
      <c r="N111" s="140" t="str">
        <f t="shared" si="53"/>
        <v/>
      </c>
      <c r="O111" s="141" t="str">
        <f t="shared" ca="1" si="70"/>
        <v/>
      </c>
      <c r="P111" s="140" t="str">
        <f t="shared" si="55"/>
        <v/>
      </c>
      <c r="Q111" s="141" t="str">
        <f t="shared" ca="1" si="71"/>
        <v/>
      </c>
      <c r="R111" s="140" t="str">
        <f t="shared" si="57"/>
        <v/>
      </c>
      <c r="S111" s="141" t="str">
        <f t="shared" ca="1" si="72"/>
        <v/>
      </c>
      <c r="T111" s="140" t="str">
        <f t="shared" si="59"/>
        <v/>
      </c>
      <c r="U111" s="141" t="str">
        <f t="shared" si="73"/>
        <v/>
      </c>
      <c r="V111" s="140" t="str">
        <f t="shared" si="61"/>
        <v/>
      </c>
      <c r="W111" s="141" t="str">
        <f t="shared" si="74"/>
        <v/>
      </c>
      <c r="X111" s="140" t="str">
        <f t="shared" si="63"/>
        <v/>
      </c>
      <c r="Y111" s="115"/>
      <c r="Z111" s="115"/>
    </row>
    <row r="112" spans="1:26" ht="21" hidden="1" customHeight="1" x14ac:dyDescent="0.2">
      <c r="A112" s="137"/>
      <c r="B112" s="138" t="str">
        <f t="shared" si="41"/>
        <v/>
      </c>
      <c r="C112" s="141" t="str">
        <f t="shared" ca="1" si="64"/>
        <v/>
      </c>
      <c r="D112" s="140" t="str">
        <f t="shared" si="43"/>
        <v/>
      </c>
      <c r="E112" s="141" t="str">
        <f t="shared" ca="1" si="65"/>
        <v/>
      </c>
      <c r="F112" s="140" t="str">
        <f t="shared" si="45"/>
        <v/>
      </c>
      <c r="G112" s="141" t="str">
        <f t="shared" ca="1" si="66"/>
        <v/>
      </c>
      <c r="H112" s="140" t="str">
        <f t="shared" si="47"/>
        <v/>
      </c>
      <c r="I112" s="141" t="str">
        <f t="shared" ca="1" si="67"/>
        <v/>
      </c>
      <c r="J112" s="140" t="str">
        <f t="shared" si="49"/>
        <v/>
      </c>
      <c r="K112" s="141" t="str">
        <f t="shared" ca="1" si="68"/>
        <v/>
      </c>
      <c r="L112" s="140" t="str">
        <f t="shared" si="51"/>
        <v/>
      </c>
      <c r="M112" s="141" t="str">
        <f t="shared" ca="1" si="69"/>
        <v/>
      </c>
      <c r="N112" s="140" t="str">
        <f t="shared" si="53"/>
        <v/>
      </c>
      <c r="O112" s="141" t="str">
        <f t="shared" ca="1" si="70"/>
        <v/>
      </c>
      <c r="P112" s="140" t="str">
        <f t="shared" si="55"/>
        <v/>
      </c>
      <c r="Q112" s="141" t="str">
        <f t="shared" ca="1" si="71"/>
        <v/>
      </c>
      <c r="R112" s="140" t="str">
        <f t="shared" si="57"/>
        <v/>
      </c>
      <c r="S112" s="141" t="str">
        <f t="shared" ca="1" si="72"/>
        <v/>
      </c>
      <c r="T112" s="140" t="str">
        <f t="shared" si="59"/>
        <v/>
      </c>
      <c r="U112" s="141" t="str">
        <f t="shared" si="73"/>
        <v/>
      </c>
      <c r="V112" s="140" t="str">
        <f t="shared" si="61"/>
        <v/>
      </c>
      <c r="W112" s="141" t="str">
        <f t="shared" si="74"/>
        <v/>
      </c>
      <c r="X112" s="140" t="str">
        <f t="shared" si="63"/>
        <v/>
      </c>
      <c r="Y112" s="115"/>
      <c r="Z112" s="115"/>
    </row>
    <row r="113" spans="1:26" ht="21" hidden="1" customHeight="1" x14ac:dyDescent="0.2">
      <c r="A113" s="137"/>
      <c r="B113" s="138" t="str">
        <f t="shared" si="41"/>
        <v/>
      </c>
      <c r="C113" s="141" t="str">
        <f t="shared" ca="1" si="64"/>
        <v/>
      </c>
      <c r="D113" s="140" t="str">
        <f t="shared" si="43"/>
        <v/>
      </c>
      <c r="E113" s="141" t="str">
        <f t="shared" ca="1" si="65"/>
        <v/>
      </c>
      <c r="F113" s="140" t="str">
        <f t="shared" si="45"/>
        <v/>
      </c>
      <c r="G113" s="141" t="str">
        <f t="shared" ca="1" si="66"/>
        <v/>
      </c>
      <c r="H113" s="140" t="str">
        <f t="shared" si="47"/>
        <v/>
      </c>
      <c r="I113" s="141" t="str">
        <f t="shared" ca="1" si="67"/>
        <v/>
      </c>
      <c r="J113" s="140" t="str">
        <f t="shared" si="49"/>
        <v/>
      </c>
      <c r="K113" s="141" t="str">
        <f t="shared" ca="1" si="68"/>
        <v/>
      </c>
      <c r="L113" s="140" t="str">
        <f t="shared" si="51"/>
        <v/>
      </c>
      <c r="M113" s="141" t="str">
        <f t="shared" ca="1" si="69"/>
        <v/>
      </c>
      <c r="N113" s="140" t="str">
        <f t="shared" si="53"/>
        <v/>
      </c>
      <c r="O113" s="141" t="str">
        <f t="shared" ca="1" si="70"/>
        <v/>
      </c>
      <c r="P113" s="140" t="str">
        <f t="shared" si="55"/>
        <v/>
      </c>
      <c r="Q113" s="141" t="str">
        <f t="shared" ca="1" si="71"/>
        <v/>
      </c>
      <c r="R113" s="140" t="str">
        <f t="shared" si="57"/>
        <v/>
      </c>
      <c r="S113" s="141" t="str">
        <f t="shared" ca="1" si="72"/>
        <v/>
      </c>
      <c r="T113" s="140" t="str">
        <f t="shared" si="59"/>
        <v/>
      </c>
      <c r="U113" s="141" t="str">
        <f t="shared" si="73"/>
        <v/>
      </c>
      <c r="V113" s="140" t="str">
        <f t="shared" si="61"/>
        <v/>
      </c>
      <c r="W113" s="141" t="str">
        <f t="shared" si="74"/>
        <v/>
      </c>
      <c r="X113" s="140" t="str">
        <f t="shared" si="63"/>
        <v/>
      </c>
      <c r="Y113" s="115"/>
      <c r="Z113" s="115"/>
    </row>
    <row r="114" spans="1:26" ht="21" hidden="1" customHeight="1" x14ac:dyDescent="0.2">
      <c r="A114" s="137"/>
      <c r="B114" s="138" t="str">
        <f t="shared" si="41"/>
        <v/>
      </c>
      <c r="C114" s="141" t="str">
        <f t="shared" ca="1" si="64"/>
        <v/>
      </c>
      <c r="D114" s="140" t="str">
        <f t="shared" si="43"/>
        <v/>
      </c>
      <c r="E114" s="141" t="str">
        <f t="shared" ca="1" si="65"/>
        <v/>
      </c>
      <c r="F114" s="140" t="str">
        <f t="shared" si="45"/>
        <v/>
      </c>
      <c r="G114" s="141" t="str">
        <f t="shared" ca="1" si="66"/>
        <v/>
      </c>
      <c r="H114" s="140" t="str">
        <f t="shared" si="47"/>
        <v/>
      </c>
      <c r="I114" s="141" t="str">
        <f t="shared" ca="1" si="67"/>
        <v/>
      </c>
      <c r="J114" s="140" t="str">
        <f t="shared" si="49"/>
        <v/>
      </c>
      <c r="K114" s="141" t="str">
        <f t="shared" ca="1" si="68"/>
        <v/>
      </c>
      <c r="L114" s="140" t="str">
        <f t="shared" si="51"/>
        <v/>
      </c>
      <c r="M114" s="141" t="str">
        <f t="shared" ca="1" si="69"/>
        <v/>
      </c>
      <c r="N114" s="140" t="str">
        <f t="shared" si="53"/>
        <v/>
      </c>
      <c r="O114" s="141" t="str">
        <f t="shared" ca="1" si="70"/>
        <v/>
      </c>
      <c r="P114" s="140" t="str">
        <f t="shared" si="55"/>
        <v/>
      </c>
      <c r="Q114" s="141" t="str">
        <f t="shared" ca="1" si="71"/>
        <v/>
      </c>
      <c r="R114" s="140" t="str">
        <f t="shared" si="57"/>
        <v/>
      </c>
      <c r="S114" s="141" t="str">
        <f t="shared" ca="1" si="72"/>
        <v/>
      </c>
      <c r="T114" s="140" t="str">
        <f t="shared" si="59"/>
        <v/>
      </c>
      <c r="U114" s="141" t="str">
        <f t="shared" si="73"/>
        <v/>
      </c>
      <c r="V114" s="140" t="str">
        <f t="shared" si="61"/>
        <v/>
      </c>
      <c r="W114" s="141" t="str">
        <f t="shared" si="74"/>
        <v/>
      </c>
      <c r="X114" s="140" t="str">
        <f t="shared" si="63"/>
        <v/>
      </c>
      <c r="Y114" s="115"/>
      <c r="Z114" s="115"/>
    </row>
    <row r="115" spans="1:26" ht="21" hidden="1" customHeight="1" x14ac:dyDescent="0.2">
      <c r="A115" s="137"/>
      <c r="B115" s="138" t="str">
        <f t="shared" si="41"/>
        <v/>
      </c>
      <c r="C115" s="141" t="str">
        <f t="shared" ca="1" si="64"/>
        <v/>
      </c>
      <c r="D115" s="140" t="str">
        <f t="shared" si="43"/>
        <v/>
      </c>
      <c r="E115" s="141" t="str">
        <f t="shared" ca="1" si="65"/>
        <v/>
      </c>
      <c r="F115" s="140" t="str">
        <f t="shared" si="45"/>
        <v/>
      </c>
      <c r="G115" s="141" t="str">
        <f t="shared" ca="1" si="66"/>
        <v/>
      </c>
      <c r="H115" s="140" t="str">
        <f t="shared" si="47"/>
        <v/>
      </c>
      <c r="I115" s="141" t="str">
        <f t="shared" ca="1" si="67"/>
        <v/>
      </c>
      <c r="J115" s="140" t="str">
        <f t="shared" si="49"/>
        <v/>
      </c>
      <c r="K115" s="141" t="str">
        <f t="shared" ca="1" si="68"/>
        <v/>
      </c>
      <c r="L115" s="140" t="str">
        <f t="shared" si="51"/>
        <v/>
      </c>
      <c r="M115" s="141" t="str">
        <f t="shared" ca="1" si="69"/>
        <v/>
      </c>
      <c r="N115" s="140" t="str">
        <f t="shared" si="53"/>
        <v/>
      </c>
      <c r="O115" s="141" t="str">
        <f t="shared" ca="1" si="70"/>
        <v/>
      </c>
      <c r="P115" s="140" t="str">
        <f t="shared" si="55"/>
        <v/>
      </c>
      <c r="Q115" s="141" t="str">
        <f t="shared" ca="1" si="71"/>
        <v/>
      </c>
      <c r="R115" s="140" t="str">
        <f t="shared" si="57"/>
        <v/>
      </c>
      <c r="S115" s="141" t="str">
        <f t="shared" ca="1" si="72"/>
        <v/>
      </c>
      <c r="T115" s="140" t="str">
        <f t="shared" si="59"/>
        <v/>
      </c>
      <c r="U115" s="141" t="str">
        <f t="shared" si="73"/>
        <v/>
      </c>
      <c r="V115" s="140" t="str">
        <f t="shared" si="61"/>
        <v/>
      </c>
      <c r="W115" s="141" t="str">
        <f t="shared" si="74"/>
        <v/>
      </c>
      <c r="X115" s="140" t="str">
        <f t="shared" si="63"/>
        <v/>
      </c>
      <c r="Y115" s="115"/>
      <c r="Z115" s="115"/>
    </row>
    <row r="116" spans="1:26" ht="21" hidden="1" customHeight="1" x14ac:dyDescent="0.2">
      <c r="A116" s="137"/>
      <c r="B116" s="138" t="str">
        <f t="shared" si="41"/>
        <v/>
      </c>
      <c r="C116" s="141" t="str">
        <f t="shared" ca="1" si="64"/>
        <v/>
      </c>
      <c r="D116" s="140" t="str">
        <f t="shared" si="43"/>
        <v/>
      </c>
      <c r="E116" s="141" t="str">
        <f t="shared" ca="1" si="65"/>
        <v/>
      </c>
      <c r="F116" s="140" t="str">
        <f t="shared" si="45"/>
        <v/>
      </c>
      <c r="G116" s="141" t="str">
        <f t="shared" ca="1" si="66"/>
        <v/>
      </c>
      <c r="H116" s="140" t="str">
        <f t="shared" si="47"/>
        <v/>
      </c>
      <c r="I116" s="141" t="str">
        <f t="shared" ca="1" si="67"/>
        <v/>
      </c>
      <c r="J116" s="140" t="str">
        <f t="shared" si="49"/>
        <v/>
      </c>
      <c r="K116" s="141" t="str">
        <f t="shared" ca="1" si="68"/>
        <v/>
      </c>
      <c r="L116" s="140" t="str">
        <f t="shared" si="51"/>
        <v/>
      </c>
      <c r="M116" s="141" t="str">
        <f t="shared" ca="1" si="69"/>
        <v/>
      </c>
      <c r="N116" s="140" t="str">
        <f t="shared" si="53"/>
        <v/>
      </c>
      <c r="O116" s="141" t="str">
        <f t="shared" ca="1" si="70"/>
        <v/>
      </c>
      <c r="P116" s="140" t="str">
        <f t="shared" si="55"/>
        <v/>
      </c>
      <c r="Q116" s="141" t="str">
        <f t="shared" ca="1" si="71"/>
        <v/>
      </c>
      <c r="R116" s="140" t="str">
        <f t="shared" si="57"/>
        <v/>
      </c>
      <c r="S116" s="141" t="str">
        <f t="shared" ca="1" si="72"/>
        <v/>
      </c>
      <c r="T116" s="140" t="str">
        <f t="shared" si="59"/>
        <v/>
      </c>
      <c r="U116" s="141" t="str">
        <f t="shared" si="73"/>
        <v/>
      </c>
      <c r="V116" s="140" t="str">
        <f t="shared" si="61"/>
        <v/>
      </c>
      <c r="W116" s="141" t="str">
        <f t="shared" si="74"/>
        <v/>
      </c>
      <c r="X116" s="140" t="str">
        <f t="shared" si="63"/>
        <v/>
      </c>
      <c r="Y116" s="115"/>
      <c r="Z116" s="115"/>
    </row>
    <row r="117" spans="1:26" ht="21" hidden="1" customHeight="1" x14ac:dyDescent="0.2">
      <c r="A117" s="137"/>
      <c r="B117" s="138" t="str">
        <f t="shared" si="41"/>
        <v/>
      </c>
      <c r="C117" s="141" t="str">
        <f t="shared" ca="1" si="64"/>
        <v/>
      </c>
      <c r="D117" s="140" t="str">
        <f t="shared" si="43"/>
        <v/>
      </c>
      <c r="E117" s="141" t="str">
        <f t="shared" ca="1" si="65"/>
        <v/>
      </c>
      <c r="F117" s="140" t="str">
        <f t="shared" si="45"/>
        <v/>
      </c>
      <c r="G117" s="141" t="str">
        <f t="shared" ca="1" si="66"/>
        <v/>
      </c>
      <c r="H117" s="140" t="str">
        <f t="shared" si="47"/>
        <v/>
      </c>
      <c r="I117" s="141" t="str">
        <f t="shared" ca="1" si="67"/>
        <v/>
      </c>
      <c r="J117" s="140" t="str">
        <f t="shared" si="49"/>
        <v/>
      </c>
      <c r="K117" s="141" t="str">
        <f t="shared" ca="1" si="68"/>
        <v/>
      </c>
      <c r="L117" s="140" t="str">
        <f t="shared" si="51"/>
        <v/>
      </c>
      <c r="M117" s="141" t="str">
        <f t="shared" ca="1" si="69"/>
        <v/>
      </c>
      <c r="N117" s="140" t="str">
        <f t="shared" si="53"/>
        <v/>
      </c>
      <c r="O117" s="141" t="str">
        <f t="shared" ca="1" si="70"/>
        <v/>
      </c>
      <c r="P117" s="140" t="str">
        <f t="shared" si="55"/>
        <v/>
      </c>
      <c r="Q117" s="141" t="str">
        <f t="shared" ca="1" si="71"/>
        <v/>
      </c>
      <c r="R117" s="140" t="str">
        <f t="shared" si="57"/>
        <v/>
      </c>
      <c r="S117" s="141" t="str">
        <f t="shared" ca="1" si="72"/>
        <v/>
      </c>
      <c r="T117" s="140" t="str">
        <f t="shared" si="59"/>
        <v/>
      </c>
      <c r="U117" s="141" t="str">
        <f t="shared" si="73"/>
        <v/>
      </c>
      <c r="V117" s="140" t="str">
        <f t="shared" si="61"/>
        <v/>
      </c>
      <c r="W117" s="141" t="str">
        <f t="shared" si="74"/>
        <v/>
      </c>
      <c r="X117" s="140" t="str">
        <f t="shared" si="63"/>
        <v/>
      </c>
      <c r="Y117" s="115"/>
      <c r="Z117" s="115"/>
    </row>
    <row r="118" spans="1:26" ht="21" hidden="1" customHeight="1" x14ac:dyDescent="0.2">
      <c r="A118" s="137"/>
      <c r="B118" s="138" t="str">
        <f t="shared" si="41"/>
        <v/>
      </c>
      <c r="C118" s="141" t="str">
        <f t="shared" ca="1" si="64"/>
        <v/>
      </c>
      <c r="D118" s="140" t="str">
        <f t="shared" si="43"/>
        <v/>
      </c>
      <c r="E118" s="141" t="str">
        <f t="shared" ca="1" si="65"/>
        <v/>
      </c>
      <c r="F118" s="140" t="str">
        <f t="shared" si="45"/>
        <v/>
      </c>
      <c r="G118" s="141" t="str">
        <f t="shared" ca="1" si="66"/>
        <v/>
      </c>
      <c r="H118" s="140" t="str">
        <f t="shared" si="47"/>
        <v/>
      </c>
      <c r="I118" s="141" t="str">
        <f t="shared" ca="1" si="67"/>
        <v/>
      </c>
      <c r="J118" s="140" t="str">
        <f t="shared" si="49"/>
        <v/>
      </c>
      <c r="K118" s="141" t="str">
        <f t="shared" ca="1" si="68"/>
        <v/>
      </c>
      <c r="L118" s="140" t="str">
        <f t="shared" si="51"/>
        <v/>
      </c>
      <c r="M118" s="141" t="str">
        <f t="shared" ca="1" si="69"/>
        <v/>
      </c>
      <c r="N118" s="140" t="str">
        <f t="shared" si="53"/>
        <v/>
      </c>
      <c r="O118" s="141" t="str">
        <f t="shared" ca="1" si="70"/>
        <v/>
      </c>
      <c r="P118" s="140" t="str">
        <f t="shared" si="55"/>
        <v/>
      </c>
      <c r="Q118" s="141" t="str">
        <f t="shared" ca="1" si="71"/>
        <v/>
      </c>
      <c r="R118" s="140" t="str">
        <f t="shared" si="57"/>
        <v/>
      </c>
      <c r="S118" s="141" t="str">
        <f t="shared" ca="1" si="72"/>
        <v/>
      </c>
      <c r="T118" s="140" t="str">
        <f t="shared" si="59"/>
        <v/>
      </c>
      <c r="U118" s="141" t="str">
        <f t="shared" si="73"/>
        <v/>
      </c>
      <c r="V118" s="140" t="str">
        <f t="shared" si="61"/>
        <v/>
      </c>
      <c r="W118" s="141" t="str">
        <f t="shared" si="74"/>
        <v/>
      </c>
      <c r="X118" s="140" t="str">
        <f t="shared" si="63"/>
        <v/>
      </c>
      <c r="Y118" s="115"/>
      <c r="Z118" s="115"/>
    </row>
    <row r="119" spans="1:26" ht="21" hidden="1" customHeight="1" x14ac:dyDescent="0.2">
      <c r="A119" s="137"/>
      <c r="B119" s="138" t="str">
        <f t="shared" si="41"/>
        <v/>
      </c>
      <c r="C119" s="141" t="str">
        <f t="shared" ca="1" si="64"/>
        <v/>
      </c>
      <c r="D119" s="140" t="str">
        <f t="shared" si="43"/>
        <v/>
      </c>
      <c r="E119" s="141" t="str">
        <f t="shared" ca="1" si="65"/>
        <v/>
      </c>
      <c r="F119" s="140" t="str">
        <f t="shared" si="45"/>
        <v/>
      </c>
      <c r="G119" s="141" t="str">
        <f t="shared" ca="1" si="66"/>
        <v/>
      </c>
      <c r="H119" s="140" t="str">
        <f t="shared" si="47"/>
        <v/>
      </c>
      <c r="I119" s="141" t="str">
        <f t="shared" ca="1" si="67"/>
        <v/>
      </c>
      <c r="J119" s="140" t="str">
        <f t="shared" si="49"/>
        <v/>
      </c>
      <c r="K119" s="141" t="str">
        <f t="shared" ca="1" si="68"/>
        <v/>
      </c>
      <c r="L119" s="140" t="str">
        <f t="shared" si="51"/>
        <v/>
      </c>
      <c r="M119" s="141" t="str">
        <f t="shared" ca="1" si="69"/>
        <v/>
      </c>
      <c r="N119" s="140" t="str">
        <f t="shared" si="53"/>
        <v/>
      </c>
      <c r="O119" s="141" t="str">
        <f t="shared" ca="1" si="70"/>
        <v/>
      </c>
      <c r="P119" s="140" t="str">
        <f t="shared" si="55"/>
        <v/>
      </c>
      <c r="Q119" s="141" t="str">
        <f t="shared" ca="1" si="71"/>
        <v/>
      </c>
      <c r="R119" s="140" t="str">
        <f t="shared" si="57"/>
        <v/>
      </c>
      <c r="S119" s="141" t="str">
        <f t="shared" ca="1" si="72"/>
        <v/>
      </c>
      <c r="T119" s="140" t="str">
        <f t="shared" si="59"/>
        <v/>
      </c>
      <c r="U119" s="141" t="str">
        <f t="shared" si="73"/>
        <v/>
      </c>
      <c r="V119" s="140" t="str">
        <f t="shared" si="61"/>
        <v/>
      </c>
      <c r="W119" s="141" t="str">
        <f t="shared" si="74"/>
        <v/>
      </c>
      <c r="X119" s="140" t="str">
        <f t="shared" si="63"/>
        <v/>
      </c>
      <c r="Y119" s="115"/>
      <c r="Z119" s="115"/>
    </row>
    <row r="120" spans="1:26" ht="21" hidden="1" customHeight="1" x14ac:dyDescent="0.2">
      <c r="A120" s="137"/>
      <c r="B120" s="138" t="str">
        <f t="shared" si="41"/>
        <v/>
      </c>
      <c r="C120" s="141" t="str">
        <f t="shared" ca="1" si="64"/>
        <v/>
      </c>
      <c r="D120" s="140" t="str">
        <f t="shared" si="43"/>
        <v/>
      </c>
      <c r="E120" s="141" t="str">
        <f t="shared" ca="1" si="65"/>
        <v/>
      </c>
      <c r="F120" s="140" t="str">
        <f t="shared" si="45"/>
        <v/>
      </c>
      <c r="G120" s="141" t="str">
        <f t="shared" ca="1" si="66"/>
        <v/>
      </c>
      <c r="H120" s="140" t="str">
        <f t="shared" si="47"/>
        <v/>
      </c>
      <c r="I120" s="141" t="str">
        <f t="shared" ca="1" si="67"/>
        <v/>
      </c>
      <c r="J120" s="140" t="str">
        <f t="shared" si="49"/>
        <v/>
      </c>
      <c r="K120" s="141" t="str">
        <f t="shared" ca="1" si="68"/>
        <v/>
      </c>
      <c r="L120" s="140" t="str">
        <f t="shared" si="51"/>
        <v/>
      </c>
      <c r="M120" s="141" t="str">
        <f t="shared" ca="1" si="69"/>
        <v/>
      </c>
      <c r="N120" s="140" t="str">
        <f t="shared" si="53"/>
        <v/>
      </c>
      <c r="O120" s="141" t="str">
        <f t="shared" ca="1" si="70"/>
        <v/>
      </c>
      <c r="P120" s="140" t="str">
        <f t="shared" si="55"/>
        <v/>
      </c>
      <c r="Q120" s="141" t="str">
        <f t="shared" ca="1" si="71"/>
        <v/>
      </c>
      <c r="R120" s="140" t="str">
        <f t="shared" si="57"/>
        <v/>
      </c>
      <c r="S120" s="141" t="str">
        <f t="shared" ca="1" si="72"/>
        <v/>
      </c>
      <c r="T120" s="140" t="str">
        <f t="shared" si="59"/>
        <v/>
      </c>
      <c r="U120" s="141" t="str">
        <f t="shared" si="73"/>
        <v/>
      </c>
      <c r="V120" s="140" t="str">
        <f t="shared" si="61"/>
        <v/>
      </c>
      <c r="W120" s="141" t="str">
        <f t="shared" si="74"/>
        <v/>
      </c>
      <c r="X120" s="140" t="str">
        <f t="shared" si="63"/>
        <v/>
      </c>
      <c r="Y120" s="115"/>
      <c r="Z120" s="115"/>
    </row>
    <row r="121" spans="1:26" ht="21" hidden="1" customHeight="1" x14ac:dyDescent="0.2">
      <c r="A121" s="137"/>
      <c r="B121" s="138" t="str">
        <f t="shared" si="41"/>
        <v/>
      </c>
      <c r="C121" s="141" t="str">
        <f t="shared" ca="1" si="64"/>
        <v/>
      </c>
      <c r="D121" s="140" t="str">
        <f t="shared" si="43"/>
        <v/>
      </c>
      <c r="E121" s="141" t="str">
        <f t="shared" ca="1" si="65"/>
        <v/>
      </c>
      <c r="F121" s="140" t="str">
        <f t="shared" si="45"/>
        <v/>
      </c>
      <c r="G121" s="141" t="str">
        <f t="shared" ca="1" si="66"/>
        <v/>
      </c>
      <c r="H121" s="140" t="str">
        <f t="shared" si="47"/>
        <v/>
      </c>
      <c r="I121" s="141" t="str">
        <f t="shared" ca="1" si="67"/>
        <v/>
      </c>
      <c r="J121" s="140" t="str">
        <f t="shared" si="49"/>
        <v/>
      </c>
      <c r="K121" s="141" t="str">
        <f t="shared" ca="1" si="68"/>
        <v/>
      </c>
      <c r="L121" s="140" t="str">
        <f t="shared" si="51"/>
        <v/>
      </c>
      <c r="M121" s="141" t="str">
        <f t="shared" ca="1" si="69"/>
        <v/>
      </c>
      <c r="N121" s="140" t="str">
        <f t="shared" si="53"/>
        <v/>
      </c>
      <c r="O121" s="141" t="str">
        <f t="shared" ca="1" si="70"/>
        <v/>
      </c>
      <c r="P121" s="140" t="str">
        <f t="shared" si="55"/>
        <v/>
      </c>
      <c r="Q121" s="141" t="str">
        <f t="shared" ca="1" si="71"/>
        <v/>
      </c>
      <c r="R121" s="140" t="str">
        <f t="shared" si="57"/>
        <v/>
      </c>
      <c r="S121" s="141" t="str">
        <f t="shared" ca="1" si="72"/>
        <v/>
      </c>
      <c r="T121" s="140" t="str">
        <f t="shared" si="59"/>
        <v/>
      </c>
      <c r="U121" s="141" t="str">
        <f t="shared" si="73"/>
        <v/>
      </c>
      <c r="V121" s="140" t="str">
        <f t="shared" si="61"/>
        <v/>
      </c>
      <c r="W121" s="141" t="str">
        <f t="shared" si="74"/>
        <v/>
      </c>
      <c r="X121" s="140" t="str">
        <f t="shared" si="63"/>
        <v/>
      </c>
      <c r="Y121" s="115"/>
      <c r="Z121" s="115"/>
    </row>
    <row r="122" spans="1:26" ht="21" hidden="1" customHeight="1" x14ac:dyDescent="0.2">
      <c r="A122" s="137"/>
      <c r="B122" s="138" t="str">
        <f t="shared" si="41"/>
        <v/>
      </c>
      <c r="C122" s="141" t="str">
        <f t="shared" ca="1" si="64"/>
        <v/>
      </c>
      <c r="D122" s="140" t="str">
        <f t="shared" si="43"/>
        <v/>
      </c>
      <c r="E122" s="141" t="str">
        <f t="shared" ca="1" si="65"/>
        <v/>
      </c>
      <c r="F122" s="140" t="str">
        <f t="shared" si="45"/>
        <v/>
      </c>
      <c r="G122" s="141" t="str">
        <f t="shared" ca="1" si="66"/>
        <v/>
      </c>
      <c r="H122" s="140" t="str">
        <f t="shared" si="47"/>
        <v/>
      </c>
      <c r="I122" s="141" t="str">
        <f t="shared" ca="1" si="67"/>
        <v/>
      </c>
      <c r="J122" s="140" t="str">
        <f t="shared" si="49"/>
        <v/>
      </c>
      <c r="K122" s="141" t="str">
        <f t="shared" ca="1" si="68"/>
        <v/>
      </c>
      <c r="L122" s="140" t="str">
        <f t="shared" si="51"/>
        <v/>
      </c>
      <c r="M122" s="141" t="str">
        <f t="shared" ca="1" si="69"/>
        <v/>
      </c>
      <c r="N122" s="140" t="str">
        <f t="shared" si="53"/>
        <v/>
      </c>
      <c r="O122" s="141" t="str">
        <f t="shared" ca="1" si="70"/>
        <v/>
      </c>
      <c r="P122" s="140" t="str">
        <f t="shared" si="55"/>
        <v/>
      </c>
      <c r="Q122" s="141" t="str">
        <f t="shared" ca="1" si="71"/>
        <v/>
      </c>
      <c r="R122" s="140" t="str">
        <f t="shared" si="57"/>
        <v/>
      </c>
      <c r="S122" s="141" t="str">
        <f t="shared" ca="1" si="72"/>
        <v/>
      </c>
      <c r="T122" s="140" t="str">
        <f t="shared" si="59"/>
        <v/>
      </c>
      <c r="U122" s="141" t="str">
        <f t="shared" si="73"/>
        <v/>
      </c>
      <c r="V122" s="140" t="str">
        <f t="shared" si="61"/>
        <v/>
      </c>
      <c r="W122" s="141" t="str">
        <f t="shared" si="74"/>
        <v/>
      </c>
      <c r="X122" s="140" t="str">
        <f t="shared" si="63"/>
        <v/>
      </c>
      <c r="Y122" s="115"/>
      <c r="Z122" s="115"/>
    </row>
    <row r="123" spans="1:26" ht="21" hidden="1" customHeight="1" x14ac:dyDescent="0.2">
      <c r="A123" s="137"/>
      <c r="B123" s="138" t="str">
        <f t="shared" si="41"/>
        <v/>
      </c>
      <c r="C123" s="141" t="str">
        <f t="shared" ca="1" si="64"/>
        <v/>
      </c>
      <c r="D123" s="140" t="str">
        <f t="shared" si="43"/>
        <v/>
      </c>
      <c r="E123" s="141" t="str">
        <f t="shared" ca="1" si="65"/>
        <v/>
      </c>
      <c r="F123" s="140" t="str">
        <f t="shared" ref="F123:F162" si="75">IF($A123="","",IF(E123="","",IF($K$4="Media aritmética",(E123&lt;=$B123)*($G$5/$B$5)+(E123&gt;$B123)*0,IF(AND(ROUND(AVERAGE($C123,$E123,$G123,$I123,$K123,$M123,$O123,$Q123,$S123,$U123,$W123,#REF!,#REF!,#REF!,#REF!),2)-$B123/2&lt;=E123,(ROUND(AVERAGE($C123,$E123,$G123,$I123,$K123,$M123,$O123,$Q123,$S123,$U123,$W123,#REF!,#REF!,#REF!,#REF!),2)+$B123/2&gt;E123)),($G$5/$B$5),0))))</f>
        <v/>
      </c>
      <c r="G123" s="141" t="str">
        <f t="shared" ca="1" si="66"/>
        <v/>
      </c>
      <c r="H123" s="140" t="str">
        <f t="shared" ref="H123:H162" si="76">IF($A123="","",IF(G123="","",IF($K$4="Media aritmética",(G123&lt;=$B123)*($G$5/$B$5)+(G123&gt;$B123)*0,IF(AND(ROUND(AVERAGE($C123,$E123,$G123,$I123,$K123,$M123,$O123,$Q123,$S123,$U123,$W123,#REF!,#REF!,#REF!,#REF!),2)-$B123/2&lt;=G123,(ROUND(AVERAGE($C123,$E123,$G123,$I123,$K123,$M123,$O123,$Q123,$S123,$U123,$W123,#REF!,#REF!,#REF!,#REF!),2)+$B123/2&gt;G123)),($G$5/$B$5),0))))</f>
        <v/>
      </c>
      <c r="I123" s="141" t="str">
        <f t="shared" ca="1" si="67"/>
        <v/>
      </c>
      <c r="J123" s="140" t="str">
        <f t="shared" ref="J123:J162" si="77">IF($A123="","",IF(I123="","",IF($K$4="Media aritmética",(I123&lt;=$B123)*($G$5/$B$5)+(I123&gt;$B123)*0,IF(AND(ROUND(AVERAGE($C123,$E123,$G123,$I123,$K123,$M123,$O123,$Q123,$S123,$U123,$W123,#REF!,#REF!,#REF!,#REF!),2)-$B123/2&lt;=I123,(ROUND(AVERAGE($C123,$E123,$G123,$I123,$K123,$M123,$O123,$Q123,$S123,$U123,$W123,#REF!,#REF!,#REF!,#REF!),2)+$B123/2&gt;I123)),($G$5/$B$5),0))))</f>
        <v/>
      </c>
      <c r="K123" s="141" t="str">
        <f t="shared" ca="1" si="68"/>
        <v/>
      </c>
      <c r="L123" s="140" t="str">
        <f t="shared" ref="L123:L162" si="78">IF($A123="","",IF(K123="","",IF($K$4="Media aritmética",(K123&lt;=$B123)*($G$5/$B$5)+(K123&gt;$B123)*0,IF(AND(ROUND(AVERAGE($C123,$E123,$G123,$I123,$K123,$M123,$O123,$Q123,$S123,$U123,$W123,#REF!,#REF!,#REF!,#REF!),2)-$B123/2&lt;=K123,(ROUND(AVERAGE($C123,$E123,$G123,$I123,$K123,$M123,$O123,$Q123,$S123,$U123,$W123,#REF!,#REF!,#REF!,#REF!),2)+$B123/2&gt;K123)),($G$5/$B$5),0))))</f>
        <v/>
      </c>
      <c r="M123" s="141" t="str">
        <f t="shared" ca="1" si="69"/>
        <v/>
      </c>
      <c r="N123" s="140" t="str">
        <f t="shared" ref="N123:N162" si="79">IF($A123="","",IF(M123="","",IF($K$4="Media aritmética",(M123&lt;=$B123)*($G$5/$B$5)+(M123&gt;$B123)*0,IF(AND(ROUND(AVERAGE($C123,$E123,$G123,$I123,$K123,$M123,$O123,$Q123,$S123,$U123,$W123,#REF!,#REF!,#REF!,#REF!),2)-$B123/2&lt;=M123,(ROUND(AVERAGE($C123,$E123,$G123,$I123,$K123,$M123,$O123,$Q123,$S123,$U123,$W123,#REF!,#REF!,#REF!,#REF!),2)+$B123/2&gt;M123)),($G$5/$B$5),0))))</f>
        <v/>
      </c>
      <c r="O123" s="141" t="str">
        <f t="shared" ca="1" si="70"/>
        <v/>
      </c>
      <c r="P123" s="140" t="str">
        <f t="shared" ref="P123:P162" si="80">IF($A123="","",IF(O123="","",IF($K$4="Media aritmética",(O123&lt;=$B123)*($G$5/$B$5)+(O123&gt;$B123)*0,IF(AND(ROUND(AVERAGE($C123,$E123,$G123,$I123,$K123,$M123,$O123,$Q123,$S123,$U123,$W123,#REF!,#REF!,#REF!,#REF!),2)-$B123/2&lt;=O123,(ROUND(AVERAGE($C123,$E123,$G123,$I123,$K123,$M123,$O123,$Q123,$S123,$U123,$W123,#REF!,#REF!,#REF!,#REF!),2)+$B123/2&gt;O123)),($G$5/$B$5),0))))</f>
        <v/>
      </c>
      <c r="Q123" s="141" t="str">
        <f t="shared" ca="1" si="71"/>
        <v/>
      </c>
      <c r="R123" s="140" t="str">
        <f t="shared" ref="R123:R162" si="81">IF($A123="","",IF(Q123="","",IF($K$4="Media aritmética",(Q123&lt;=$B123)*($G$5/$B$5)+(Q123&gt;$B123)*0,IF(AND(ROUND(AVERAGE($C123,$E123,$G123,$I123,$K123,$M123,$O123,$Q123,$S123,$U123,$W123,#REF!,#REF!,#REF!,#REF!),2)-$B123/2&lt;=Q123,(ROUND(AVERAGE($C123,$E123,$G123,$I123,$K123,$M123,$O123,$Q123,$S123,$U123,$W123,#REF!,#REF!,#REF!,#REF!),2)+$B123/2&gt;Q123)),($G$5/$B$5),0))))</f>
        <v/>
      </c>
      <c r="S123" s="141" t="str">
        <f t="shared" ca="1" si="72"/>
        <v/>
      </c>
      <c r="T123" s="140" t="str">
        <f t="shared" ref="T123:T162" si="82">IF($A123="","",IF(S123="","",IF($K$4="Media aritmética",(S123&lt;=$B123)*($G$5/$B$5)+(S123&gt;$B123)*0,IF(AND(ROUND(AVERAGE($C123,$E123,$G123,$I123,$K123,$M123,$O123,$Q123,$S123,$U123,$W123,#REF!,#REF!,#REF!,#REF!),2)-$B123/2&lt;=S123,(ROUND(AVERAGE($C123,$E123,$G123,$I123,$K123,$M123,$O123,$Q123,$S123,$U123,$W123,#REF!,#REF!,#REF!,#REF!),2)+$B123/2&gt;S123)),($G$5/$B$5),0))))</f>
        <v/>
      </c>
      <c r="U123" s="141" t="str">
        <f t="shared" si="73"/>
        <v/>
      </c>
      <c r="V123" s="140" t="str">
        <f t="shared" ref="V123:V162" si="83">IF($A123="","",IF(U123="","",IF($K$4="Media aritmética",(U123&lt;=$B123)*($G$5/$B$5)+(U123&gt;$B123)*0,IF(AND(ROUND(AVERAGE($C123,$E123,$G123,$I123,$K123,$M123,$O123,$Q123,$S123,$U123,$W123,#REF!,#REF!,#REF!,#REF!),2)-$B123/2&lt;=U123,(ROUND(AVERAGE($C123,$E123,$G123,$I123,$K123,$M123,$O123,$Q123,$S123,$U123,$W123,#REF!,#REF!,#REF!,#REF!),2)+$B123/2&gt;U123)),($G$5/$B$5),0))))</f>
        <v/>
      </c>
      <c r="W123" s="141" t="str">
        <f t="shared" si="74"/>
        <v/>
      </c>
      <c r="X123" s="140" t="str">
        <f t="shared" ref="X123:X162" si="84">IF($A123="","",IF(W123="","",IF($K$4="Media aritmética",(W123&lt;=$B123)*($G$5/$B$5)+(W123&gt;$B123)*0,IF(AND(ROUND(AVERAGE($C123,$E123,$G123,$I123,$K123,$M123,$O123,$Q123,$S123,$U123,$W123,#REF!,#REF!,#REF!,#REF!),2)-$B123/2&lt;=W123,(ROUND(AVERAGE($C123,$E123,$G123,$I123,$K123,$M123,$O123,$Q123,$S123,$U123,$W123,#REF!,#REF!,#REF!,#REF!),2)+$B123/2&gt;W123)),($G$5/$B$5),0))))</f>
        <v/>
      </c>
      <c r="Y123" s="115"/>
      <c r="Z123" s="115"/>
    </row>
    <row r="124" spans="1:26" ht="21" hidden="1" customHeight="1" x14ac:dyDescent="0.2">
      <c r="A124" s="137"/>
      <c r="B124" s="138" t="str">
        <f t="shared" si="41"/>
        <v/>
      </c>
      <c r="C124" s="141" t="str">
        <f t="shared" ca="1" si="64"/>
        <v/>
      </c>
      <c r="D124" s="140" t="str">
        <f t="shared" si="43"/>
        <v/>
      </c>
      <c r="E124" s="141" t="str">
        <f t="shared" ca="1" si="65"/>
        <v/>
      </c>
      <c r="F124" s="140" t="str">
        <f t="shared" si="75"/>
        <v/>
      </c>
      <c r="G124" s="141" t="str">
        <f t="shared" ca="1" si="66"/>
        <v/>
      </c>
      <c r="H124" s="140" t="str">
        <f t="shared" si="76"/>
        <v/>
      </c>
      <c r="I124" s="141" t="str">
        <f t="shared" ca="1" si="67"/>
        <v/>
      </c>
      <c r="J124" s="140" t="str">
        <f t="shared" si="77"/>
        <v/>
      </c>
      <c r="K124" s="141" t="str">
        <f t="shared" ca="1" si="68"/>
        <v/>
      </c>
      <c r="L124" s="140" t="str">
        <f t="shared" si="78"/>
        <v/>
      </c>
      <c r="M124" s="141" t="str">
        <f t="shared" ca="1" si="69"/>
        <v/>
      </c>
      <c r="N124" s="140" t="str">
        <f t="shared" si="79"/>
        <v/>
      </c>
      <c r="O124" s="141" t="str">
        <f t="shared" ca="1" si="70"/>
        <v/>
      </c>
      <c r="P124" s="140" t="str">
        <f t="shared" si="80"/>
        <v/>
      </c>
      <c r="Q124" s="141" t="str">
        <f t="shared" ca="1" si="71"/>
        <v/>
      </c>
      <c r="R124" s="140" t="str">
        <f t="shared" si="81"/>
        <v/>
      </c>
      <c r="S124" s="141" t="str">
        <f t="shared" ca="1" si="72"/>
        <v/>
      </c>
      <c r="T124" s="140" t="str">
        <f t="shared" si="82"/>
        <v/>
      </c>
      <c r="U124" s="141" t="str">
        <f t="shared" si="73"/>
        <v/>
      </c>
      <c r="V124" s="140" t="str">
        <f t="shared" si="83"/>
        <v/>
      </c>
      <c r="W124" s="141" t="str">
        <f t="shared" si="74"/>
        <v/>
      </c>
      <c r="X124" s="140" t="str">
        <f t="shared" si="84"/>
        <v/>
      </c>
      <c r="Y124" s="115"/>
      <c r="Z124" s="115"/>
    </row>
    <row r="125" spans="1:26" ht="21" hidden="1" customHeight="1" x14ac:dyDescent="0.2">
      <c r="A125" s="137"/>
      <c r="B125" s="138" t="str">
        <f t="shared" si="41"/>
        <v/>
      </c>
      <c r="C125" s="141" t="str">
        <f t="shared" ca="1" si="64"/>
        <v/>
      </c>
      <c r="D125" s="140" t="str">
        <f t="shared" si="43"/>
        <v/>
      </c>
      <c r="E125" s="141" t="str">
        <f t="shared" ca="1" si="65"/>
        <v/>
      </c>
      <c r="F125" s="140" t="str">
        <f t="shared" si="75"/>
        <v/>
      </c>
      <c r="G125" s="141" t="str">
        <f t="shared" ca="1" si="66"/>
        <v/>
      </c>
      <c r="H125" s="140" t="str">
        <f t="shared" si="76"/>
        <v/>
      </c>
      <c r="I125" s="141" t="str">
        <f t="shared" ca="1" si="67"/>
        <v/>
      </c>
      <c r="J125" s="140" t="str">
        <f t="shared" si="77"/>
        <v/>
      </c>
      <c r="K125" s="141" t="str">
        <f t="shared" ca="1" si="68"/>
        <v/>
      </c>
      <c r="L125" s="140" t="str">
        <f t="shared" si="78"/>
        <v/>
      </c>
      <c r="M125" s="141" t="str">
        <f t="shared" ca="1" si="69"/>
        <v/>
      </c>
      <c r="N125" s="140" t="str">
        <f t="shared" si="79"/>
        <v/>
      </c>
      <c r="O125" s="141" t="str">
        <f t="shared" ca="1" si="70"/>
        <v/>
      </c>
      <c r="P125" s="140" t="str">
        <f t="shared" si="80"/>
        <v/>
      </c>
      <c r="Q125" s="141" t="str">
        <f t="shared" ca="1" si="71"/>
        <v/>
      </c>
      <c r="R125" s="140" t="str">
        <f t="shared" si="81"/>
        <v/>
      </c>
      <c r="S125" s="141" t="str">
        <f t="shared" ca="1" si="72"/>
        <v/>
      </c>
      <c r="T125" s="140" t="str">
        <f t="shared" si="82"/>
        <v/>
      </c>
      <c r="U125" s="141" t="str">
        <f t="shared" si="73"/>
        <v/>
      </c>
      <c r="V125" s="140" t="str">
        <f t="shared" si="83"/>
        <v/>
      </c>
      <c r="W125" s="141" t="str">
        <f t="shared" si="74"/>
        <v/>
      </c>
      <c r="X125" s="140" t="str">
        <f t="shared" si="84"/>
        <v/>
      </c>
      <c r="Y125" s="115"/>
      <c r="Z125" s="115"/>
    </row>
    <row r="126" spans="1:26" ht="21" hidden="1" customHeight="1" x14ac:dyDescent="0.2">
      <c r="A126" s="137"/>
      <c r="B126" s="138" t="str">
        <f t="shared" si="41"/>
        <v/>
      </c>
      <c r="C126" s="141" t="str">
        <f t="shared" ca="1" si="64"/>
        <v/>
      </c>
      <c r="D126" s="140" t="str">
        <f t="shared" si="43"/>
        <v/>
      </c>
      <c r="E126" s="141" t="str">
        <f t="shared" ca="1" si="65"/>
        <v/>
      </c>
      <c r="F126" s="140" t="str">
        <f t="shared" si="75"/>
        <v/>
      </c>
      <c r="G126" s="141" t="str">
        <f t="shared" ca="1" si="66"/>
        <v/>
      </c>
      <c r="H126" s="140" t="str">
        <f t="shared" si="76"/>
        <v/>
      </c>
      <c r="I126" s="141" t="str">
        <f t="shared" ca="1" si="67"/>
        <v/>
      </c>
      <c r="J126" s="140" t="str">
        <f t="shared" si="77"/>
        <v/>
      </c>
      <c r="K126" s="141" t="str">
        <f t="shared" ca="1" si="68"/>
        <v/>
      </c>
      <c r="L126" s="140" t="str">
        <f t="shared" si="78"/>
        <v/>
      </c>
      <c r="M126" s="141" t="str">
        <f t="shared" ca="1" si="69"/>
        <v/>
      </c>
      <c r="N126" s="140" t="str">
        <f t="shared" si="79"/>
        <v/>
      </c>
      <c r="O126" s="141" t="str">
        <f t="shared" ca="1" si="70"/>
        <v/>
      </c>
      <c r="P126" s="140" t="str">
        <f t="shared" si="80"/>
        <v/>
      </c>
      <c r="Q126" s="141" t="str">
        <f t="shared" ca="1" si="71"/>
        <v/>
      </c>
      <c r="R126" s="140" t="str">
        <f t="shared" si="81"/>
        <v/>
      </c>
      <c r="S126" s="141" t="str">
        <f t="shared" ca="1" si="72"/>
        <v/>
      </c>
      <c r="T126" s="140" t="str">
        <f t="shared" si="82"/>
        <v/>
      </c>
      <c r="U126" s="141" t="str">
        <f t="shared" si="73"/>
        <v/>
      </c>
      <c r="V126" s="140" t="str">
        <f t="shared" si="83"/>
        <v/>
      </c>
      <c r="W126" s="141" t="str">
        <f t="shared" si="74"/>
        <v/>
      </c>
      <c r="X126" s="140" t="str">
        <f t="shared" si="84"/>
        <v/>
      </c>
      <c r="Y126" s="115"/>
      <c r="Z126" s="115"/>
    </row>
    <row r="127" spans="1:26" ht="21" hidden="1" customHeight="1" x14ac:dyDescent="0.2">
      <c r="A127" s="137"/>
      <c r="B127" s="138" t="str">
        <f t="shared" si="41"/>
        <v/>
      </c>
      <c r="C127" s="141" t="str">
        <f t="shared" ca="1" si="64"/>
        <v/>
      </c>
      <c r="D127" s="140" t="str">
        <f t="shared" si="43"/>
        <v/>
      </c>
      <c r="E127" s="141" t="str">
        <f t="shared" ca="1" si="65"/>
        <v/>
      </c>
      <c r="F127" s="140" t="str">
        <f t="shared" si="75"/>
        <v/>
      </c>
      <c r="G127" s="141" t="str">
        <f t="shared" ca="1" si="66"/>
        <v/>
      </c>
      <c r="H127" s="140" t="str">
        <f t="shared" si="76"/>
        <v/>
      </c>
      <c r="I127" s="141" t="str">
        <f t="shared" ca="1" si="67"/>
        <v/>
      </c>
      <c r="J127" s="140" t="str">
        <f t="shared" si="77"/>
        <v/>
      </c>
      <c r="K127" s="141" t="str">
        <f t="shared" ca="1" si="68"/>
        <v/>
      </c>
      <c r="L127" s="140" t="str">
        <f t="shared" si="78"/>
        <v/>
      </c>
      <c r="M127" s="141" t="str">
        <f t="shared" ca="1" si="69"/>
        <v/>
      </c>
      <c r="N127" s="140" t="str">
        <f t="shared" si="79"/>
        <v/>
      </c>
      <c r="O127" s="141" t="str">
        <f t="shared" ca="1" si="70"/>
        <v/>
      </c>
      <c r="P127" s="140" t="str">
        <f t="shared" si="80"/>
        <v/>
      </c>
      <c r="Q127" s="141" t="str">
        <f t="shared" ca="1" si="71"/>
        <v/>
      </c>
      <c r="R127" s="140" t="str">
        <f t="shared" si="81"/>
        <v/>
      </c>
      <c r="S127" s="141" t="str">
        <f t="shared" ca="1" si="72"/>
        <v/>
      </c>
      <c r="T127" s="140" t="str">
        <f t="shared" si="82"/>
        <v/>
      </c>
      <c r="U127" s="141" t="str">
        <f t="shared" si="73"/>
        <v/>
      </c>
      <c r="V127" s="140" t="str">
        <f t="shared" si="83"/>
        <v/>
      </c>
      <c r="W127" s="141" t="str">
        <f t="shared" si="74"/>
        <v/>
      </c>
      <c r="X127" s="140" t="str">
        <f t="shared" si="84"/>
        <v/>
      </c>
      <c r="Y127" s="115"/>
      <c r="Z127" s="115"/>
    </row>
    <row r="128" spans="1:26" ht="21" hidden="1" customHeight="1" x14ac:dyDescent="0.2">
      <c r="A128" s="137"/>
      <c r="B128" s="138" t="str">
        <f t="shared" si="41"/>
        <v/>
      </c>
      <c r="C128" s="141" t="str">
        <f t="shared" ca="1" si="64"/>
        <v/>
      </c>
      <c r="D128" s="140" t="str">
        <f t="shared" si="43"/>
        <v/>
      </c>
      <c r="E128" s="141" t="str">
        <f t="shared" ca="1" si="65"/>
        <v/>
      </c>
      <c r="F128" s="140" t="str">
        <f t="shared" si="75"/>
        <v/>
      </c>
      <c r="G128" s="141" t="str">
        <f t="shared" ca="1" si="66"/>
        <v/>
      </c>
      <c r="H128" s="140" t="str">
        <f t="shared" si="76"/>
        <v/>
      </c>
      <c r="I128" s="141" t="str">
        <f t="shared" ca="1" si="67"/>
        <v/>
      </c>
      <c r="J128" s="140" t="str">
        <f t="shared" si="77"/>
        <v/>
      </c>
      <c r="K128" s="141" t="str">
        <f t="shared" ca="1" si="68"/>
        <v/>
      </c>
      <c r="L128" s="140" t="str">
        <f t="shared" si="78"/>
        <v/>
      </c>
      <c r="M128" s="141" t="str">
        <f t="shared" ca="1" si="69"/>
        <v/>
      </c>
      <c r="N128" s="140" t="str">
        <f t="shared" si="79"/>
        <v/>
      </c>
      <c r="O128" s="141" t="str">
        <f t="shared" ca="1" si="70"/>
        <v/>
      </c>
      <c r="P128" s="140" t="str">
        <f t="shared" si="80"/>
        <v/>
      </c>
      <c r="Q128" s="141" t="str">
        <f t="shared" ca="1" si="71"/>
        <v/>
      </c>
      <c r="R128" s="140" t="str">
        <f t="shared" si="81"/>
        <v/>
      </c>
      <c r="S128" s="141" t="str">
        <f t="shared" ca="1" si="72"/>
        <v/>
      </c>
      <c r="T128" s="140" t="str">
        <f t="shared" si="82"/>
        <v/>
      </c>
      <c r="U128" s="141" t="str">
        <f t="shared" si="73"/>
        <v/>
      </c>
      <c r="V128" s="140" t="str">
        <f t="shared" si="83"/>
        <v/>
      </c>
      <c r="W128" s="141" t="str">
        <f t="shared" si="74"/>
        <v/>
      </c>
      <c r="X128" s="140" t="str">
        <f t="shared" si="84"/>
        <v/>
      </c>
      <c r="Y128" s="115"/>
      <c r="Z128" s="115"/>
    </row>
    <row r="129" spans="1:26" ht="21" hidden="1" customHeight="1" x14ac:dyDescent="0.2">
      <c r="A129" s="137"/>
      <c r="B129" s="138" t="str">
        <f t="shared" si="41"/>
        <v/>
      </c>
      <c r="C129" s="141" t="str">
        <f t="shared" ca="1" si="64"/>
        <v/>
      </c>
      <c r="D129" s="140" t="str">
        <f t="shared" si="43"/>
        <v/>
      </c>
      <c r="E129" s="141" t="str">
        <f t="shared" ca="1" si="65"/>
        <v/>
      </c>
      <c r="F129" s="140" t="str">
        <f t="shared" si="75"/>
        <v/>
      </c>
      <c r="G129" s="141" t="str">
        <f t="shared" ca="1" si="66"/>
        <v/>
      </c>
      <c r="H129" s="140" t="str">
        <f t="shared" si="76"/>
        <v/>
      </c>
      <c r="I129" s="141" t="str">
        <f t="shared" ca="1" si="67"/>
        <v/>
      </c>
      <c r="J129" s="140" t="str">
        <f t="shared" si="77"/>
        <v/>
      </c>
      <c r="K129" s="141" t="str">
        <f t="shared" ca="1" si="68"/>
        <v/>
      </c>
      <c r="L129" s="140" t="str">
        <f t="shared" si="78"/>
        <v/>
      </c>
      <c r="M129" s="141" t="str">
        <f t="shared" ca="1" si="69"/>
        <v/>
      </c>
      <c r="N129" s="140" t="str">
        <f t="shared" si="79"/>
        <v/>
      </c>
      <c r="O129" s="141" t="str">
        <f t="shared" ca="1" si="70"/>
        <v/>
      </c>
      <c r="P129" s="140" t="str">
        <f t="shared" si="80"/>
        <v/>
      </c>
      <c r="Q129" s="141" t="str">
        <f t="shared" ca="1" si="71"/>
        <v/>
      </c>
      <c r="R129" s="140" t="str">
        <f t="shared" si="81"/>
        <v/>
      </c>
      <c r="S129" s="141" t="str">
        <f t="shared" ca="1" si="72"/>
        <v/>
      </c>
      <c r="T129" s="140" t="str">
        <f t="shared" si="82"/>
        <v/>
      </c>
      <c r="U129" s="141" t="str">
        <f t="shared" si="73"/>
        <v/>
      </c>
      <c r="V129" s="140" t="str">
        <f t="shared" si="83"/>
        <v/>
      </c>
      <c r="W129" s="141" t="str">
        <f t="shared" si="74"/>
        <v/>
      </c>
      <c r="X129" s="140" t="str">
        <f t="shared" si="84"/>
        <v/>
      </c>
      <c r="Y129" s="115"/>
      <c r="Z129" s="115"/>
    </row>
    <row r="130" spans="1:26" ht="21" hidden="1" customHeight="1" x14ac:dyDescent="0.2">
      <c r="A130" s="137"/>
      <c r="B130" s="138" t="str">
        <f t="shared" si="41"/>
        <v/>
      </c>
      <c r="C130" s="141" t="str">
        <f t="shared" ca="1" si="64"/>
        <v/>
      </c>
      <c r="D130" s="140" t="str">
        <f t="shared" si="43"/>
        <v/>
      </c>
      <c r="E130" s="141" t="str">
        <f t="shared" ca="1" si="65"/>
        <v/>
      </c>
      <c r="F130" s="140" t="str">
        <f t="shared" si="75"/>
        <v/>
      </c>
      <c r="G130" s="141" t="str">
        <f t="shared" ca="1" si="66"/>
        <v/>
      </c>
      <c r="H130" s="140" t="str">
        <f t="shared" si="76"/>
        <v/>
      </c>
      <c r="I130" s="141" t="str">
        <f t="shared" ca="1" si="67"/>
        <v/>
      </c>
      <c r="J130" s="140" t="str">
        <f t="shared" si="77"/>
        <v/>
      </c>
      <c r="K130" s="141" t="str">
        <f t="shared" ca="1" si="68"/>
        <v/>
      </c>
      <c r="L130" s="140" t="str">
        <f t="shared" si="78"/>
        <v/>
      </c>
      <c r="M130" s="141" t="str">
        <f t="shared" ca="1" si="69"/>
        <v/>
      </c>
      <c r="N130" s="140" t="str">
        <f t="shared" si="79"/>
        <v/>
      </c>
      <c r="O130" s="141" t="str">
        <f t="shared" ca="1" si="70"/>
        <v/>
      </c>
      <c r="P130" s="140" t="str">
        <f t="shared" si="80"/>
        <v/>
      </c>
      <c r="Q130" s="141" t="str">
        <f t="shared" ca="1" si="71"/>
        <v/>
      </c>
      <c r="R130" s="140" t="str">
        <f t="shared" si="81"/>
        <v/>
      </c>
      <c r="S130" s="141" t="str">
        <f t="shared" ca="1" si="72"/>
        <v/>
      </c>
      <c r="T130" s="140" t="str">
        <f t="shared" si="82"/>
        <v/>
      </c>
      <c r="U130" s="141" t="str">
        <f t="shared" si="73"/>
        <v/>
      </c>
      <c r="V130" s="140" t="str">
        <f t="shared" si="83"/>
        <v/>
      </c>
      <c r="W130" s="141" t="str">
        <f t="shared" si="74"/>
        <v/>
      </c>
      <c r="X130" s="140" t="str">
        <f t="shared" si="84"/>
        <v/>
      </c>
      <c r="Y130" s="115"/>
      <c r="Z130" s="115"/>
    </row>
    <row r="131" spans="1:26" ht="21" hidden="1" customHeight="1" x14ac:dyDescent="0.2">
      <c r="A131" s="137"/>
      <c r="B131" s="138" t="str">
        <f t="shared" si="41"/>
        <v/>
      </c>
      <c r="C131" s="141" t="str">
        <f t="shared" ca="1" si="64"/>
        <v/>
      </c>
      <c r="D131" s="140" t="str">
        <f t="shared" si="43"/>
        <v/>
      </c>
      <c r="E131" s="141" t="str">
        <f t="shared" ca="1" si="65"/>
        <v/>
      </c>
      <c r="F131" s="140" t="str">
        <f t="shared" si="75"/>
        <v/>
      </c>
      <c r="G131" s="141" t="str">
        <f t="shared" ca="1" si="66"/>
        <v/>
      </c>
      <c r="H131" s="140" t="str">
        <f t="shared" si="76"/>
        <v/>
      </c>
      <c r="I131" s="141" t="str">
        <f t="shared" ca="1" si="67"/>
        <v/>
      </c>
      <c r="J131" s="140" t="str">
        <f t="shared" si="77"/>
        <v/>
      </c>
      <c r="K131" s="141" t="str">
        <f t="shared" ca="1" si="68"/>
        <v/>
      </c>
      <c r="L131" s="140" t="str">
        <f t="shared" si="78"/>
        <v/>
      </c>
      <c r="M131" s="141" t="str">
        <f t="shared" ca="1" si="69"/>
        <v/>
      </c>
      <c r="N131" s="140" t="str">
        <f t="shared" si="79"/>
        <v/>
      </c>
      <c r="O131" s="141" t="str">
        <f t="shared" ca="1" si="70"/>
        <v/>
      </c>
      <c r="P131" s="140" t="str">
        <f t="shared" si="80"/>
        <v/>
      </c>
      <c r="Q131" s="141" t="str">
        <f t="shared" ca="1" si="71"/>
        <v/>
      </c>
      <c r="R131" s="140" t="str">
        <f t="shared" si="81"/>
        <v/>
      </c>
      <c r="S131" s="141" t="str">
        <f t="shared" ca="1" si="72"/>
        <v/>
      </c>
      <c r="T131" s="140" t="str">
        <f t="shared" si="82"/>
        <v/>
      </c>
      <c r="U131" s="141" t="str">
        <f t="shared" si="73"/>
        <v/>
      </c>
      <c r="V131" s="140" t="str">
        <f t="shared" si="83"/>
        <v/>
      </c>
      <c r="W131" s="141" t="str">
        <f t="shared" si="74"/>
        <v/>
      </c>
      <c r="X131" s="140" t="str">
        <f t="shared" si="84"/>
        <v/>
      </c>
      <c r="Y131" s="115"/>
      <c r="Z131" s="115"/>
    </row>
    <row r="132" spans="1:26" ht="21" hidden="1" customHeight="1" x14ac:dyDescent="0.2">
      <c r="A132" s="137"/>
      <c r="B132" s="138" t="str">
        <f t="shared" si="41"/>
        <v/>
      </c>
      <c r="C132" s="141" t="str">
        <f t="shared" ca="1" si="64"/>
        <v/>
      </c>
      <c r="D132" s="140" t="str">
        <f t="shared" si="43"/>
        <v/>
      </c>
      <c r="E132" s="141" t="str">
        <f t="shared" ca="1" si="65"/>
        <v/>
      </c>
      <c r="F132" s="140" t="str">
        <f t="shared" si="75"/>
        <v/>
      </c>
      <c r="G132" s="141" t="str">
        <f t="shared" ca="1" si="66"/>
        <v/>
      </c>
      <c r="H132" s="140" t="str">
        <f t="shared" si="76"/>
        <v/>
      </c>
      <c r="I132" s="141" t="str">
        <f t="shared" ca="1" si="67"/>
        <v/>
      </c>
      <c r="J132" s="140" t="str">
        <f t="shared" si="77"/>
        <v/>
      </c>
      <c r="K132" s="141" t="str">
        <f t="shared" ca="1" si="68"/>
        <v/>
      </c>
      <c r="L132" s="140" t="str">
        <f t="shared" si="78"/>
        <v/>
      </c>
      <c r="M132" s="141" t="str">
        <f t="shared" ca="1" si="69"/>
        <v/>
      </c>
      <c r="N132" s="140" t="str">
        <f t="shared" si="79"/>
        <v/>
      </c>
      <c r="O132" s="141" t="str">
        <f t="shared" ca="1" si="70"/>
        <v/>
      </c>
      <c r="P132" s="140" t="str">
        <f t="shared" si="80"/>
        <v/>
      </c>
      <c r="Q132" s="141" t="str">
        <f t="shared" ca="1" si="71"/>
        <v/>
      </c>
      <c r="R132" s="140" t="str">
        <f t="shared" si="81"/>
        <v/>
      </c>
      <c r="S132" s="141" t="str">
        <f t="shared" ca="1" si="72"/>
        <v/>
      </c>
      <c r="T132" s="140" t="str">
        <f t="shared" si="82"/>
        <v/>
      </c>
      <c r="U132" s="141" t="str">
        <f t="shared" si="73"/>
        <v/>
      </c>
      <c r="V132" s="140" t="str">
        <f t="shared" si="83"/>
        <v/>
      </c>
      <c r="W132" s="141" t="str">
        <f t="shared" si="74"/>
        <v/>
      </c>
      <c r="X132" s="140" t="str">
        <f t="shared" si="84"/>
        <v/>
      </c>
      <c r="Y132" s="115"/>
      <c r="Z132" s="115"/>
    </row>
    <row r="133" spans="1:26" ht="21" hidden="1" customHeight="1" x14ac:dyDescent="0.2">
      <c r="A133" s="137"/>
      <c r="B133" s="138" t="str">
        <f t="shared" si="41"/>
        <v/>
      </c>
      <c r="C133" s="141" t="str">
        <f t="shared" ca="1" si="64"/>
        <v/>
      </c>
      <c r="D133" s="140" t="str">
        <f t="shared" si="43"/>
        <v/>
      </c>
      <c r="E133" s="141" t="str">
        <f t="shared" ca="1" si="65"/>
        <v/>
      </c>
      <c r="F133" s="140" t="str">
        <f t="shared" si="75"/>
        <v/>
      </c>
      <c r="G133" s="141" t="str">
        <f t="shared" ca="1" si="66"/>
        <v/>
      </c>
      <c r="H133" s="140" t="str">
        <f t="shared" si="76"/>
        <v/>
      </c>
      <c r="I133" s="141" t="str">
        <f t="shared" ca="1" si="67"/>
        <v/>
      </c>
      <c r="J133" s="140" t="str">
        <f t="shared" si="77"/>
        <v/>
      </c>
      <c r="K133" s="141" t="str">
        <f t="shared" ca="1" si="68"/>
        <v/>
      </c>
      <c r="L133" s="140" t="str">
        <f t="shared" si="78"/>
        <v/>
      </c>
      <c r="M133" s="141" t="str">
        <f t="shared" ca="1" si="69"/>
        <v/>
      </c>
      <c r="N133" s="140" t="str">
        <f t="shared" si="79"/>
        <v/>
      </c>
      <c r="O133" s="141" t="str">
        <f t="shared" ca="1" si="70"/>
        <v/>
      </c>
      <c r="P133" s="140" t="str">
        <f t="shared" si="80"/>
        <v/>
      </c>
      <c r="Q133" s="141" t="str">
        <f t="shared" ca="1" si="71"/>
        <v/>
      </c>
      <c r="R133" s="140" t="str">
        <f t="shared" si="81"/>
        <v/>
      </c>
      <c r="S133" s="141" t="str">
        <f t="shared" ca="1" si="72"/>
        <v/>
      </c>
      <c r="T133" s="140" t="str">
        <f t="shared" si="82"/>
        <v/>
      </c>
      <c r="U133" s="141" t="str">
        <f t="shared" si="73"/>
        <v/>
      </c>
      <c r="V133" s="140" t="str">
        <f t="shared" si="83"/>
        <v/>
      </c>
      <c r="W133" s="141" t="str">
        <f t="shared" si="74"/>
        <v/>
      </c>
      <c r="X133" s="140" t="str">
        <f t="shared" si="84"/>
        <v/>
      </c>
      <c r="Y133" s="115"/>
      <c r="Z133" s="115"/>
    </row>
    <row r="134" spans="1:26" ht="21" hidden="1" customHeight="1" x14ac:dyDescent="0.2">
      <c r="A134" s="137"/>
      <c r="B134" s="138" t="str">
        <f t="shared" si="41"/>
        <v/>
      </c>
      <c r="C134" s="141" t="str">
        <f t="shared" ca="1" si="64"/>
        <v/>
      </c>
      <c r="D134" s="140" t="str">
        <f t="shared" si="43"/>
        <v/>
      </c>
      <c r="E134" s="141" t="str">
        <f t="shared" ca="1" si="65"/>
        <v/>
      </c>
      <c r="F134" s="140" t="str">
        <f t="shared" si="75"/>
        <v/>
      </c>
      <c r="G134" s="141" t="str">
        <f t="shared" ca="1" si="66"/>
        <v/>
      </c>
      <c r="H134" s="140" t="str">
        <f t="shared" si="76"/>
        <v/>
      </c>
      <c r="I134" s="141" t="str">
        <f t="shared" ca="1" si="67"/>
        <v/>
      </c>
      <c r="J134" s="140" t="str">
        <f t="shared" si="77"/>
        <v/>
      </c>
      <c r="K134" s="141" t="str">
        <f t="shared" ca="1" si="68"/>
        <v/>
      </c>
      <c r="L134" s="140" t="str">
        <f t="shared" si="78"/>
        <v/>
      </c>
      <c r="M134" s="141" t="str">
        <f t="shared" ca="1" si="69"/>
        <v/>
      </c>
      <c r="N134" s="140" t="str">
        <f t="shared" si="79"/>
        <v/>
      </c>
      <c r="O134" s="141" t="str">
        <f t="shared" ca="1" si="70"/>
        <v/>
      </c>
      <c r="P134" s="140" t="str">
        <f t="shared" si="80"/>
        <v/>
      </c>
      <c r="Q134" s="141" t="str">
        <f t="shared" ca="1" si="71"/>
        <v/>
      </c>
      <c r="R134" s="140" t="str">
        <f t="shared" si="81"/>
        <v/>
      </c>
      <c r="S134" s="141" t="str">
        <f t="shared" ca="1" si="72"/>
        <v/>
      </c>
      <c r="T134" s="140" t="str">
        <f t="shared" si="82"/>
        <v/>
      </c>
      <c r="U134" s="141" t="str">
        <f t="shared" si="73"/>
        <v/>
      </c>
      <c r="V134" s="140" t="str">
        <f t="shared" si="83"/>
        <v/>
      </c>
      <c r="W134" s="141" t="str">
        <f t="shared" si="74"/>
        <v/>
      </c>
      <c r="X134" s="140" t="str">
        <f t="shared" si="84"/>
        <v/>
      </c>
      <c r="Y134" s="115"/>
      <c r="Z134" s="115"/>
    </row>
    <row r="135" spans="1:26" ht="21" hidden="1" customHeight="1" x14ac:dyDescent="0.2">
      <c r="A135" s="137"/>
      <c r="B135" s="138" t="str">
        <f t="shared" si="41"/>
        <v/>
      </c>
      <c r="C135" s="141" t="str">
        <f t="shared" ca="1" si="64"/>
        <v/>
      </c>
      <c r="D135" s="140" t="str">
        <f t="shared" si="43"/>
        <v/>
      </c>
      <c r="E135" s="141" t="str">
        <f t="shared" ca="1" si="65"/>
        <v/>
      </c>
      <c r="F135" s="140" t="str">
        <f t="shared" si="75"/>
        <v/>
      </c>
      <c r="G135" s="141" t="str">
        <f t="shared" ca="1" si="66"/>
        <v/>
      </c>
      <c r="H135" s="140" t="str">
        <f t="shared" si="76"/>
        <v/>
      </c>
      <c r="I135" s="141" t="str">
        <f t="shared" ca="1" si="67"/>
        <v/>
      </c>
      <c r="J135" s="140" t="str">
        <f t="shared" si="77"/>
        <v/>
      </c>
      <c r="K135" s="141" t="str">
        <f t="shared" ca="1" si="68"/>
        <v/>
      </c>
      <c r="L135" s="140" t="str">
        <f t="shared" si="78"/>
        <v/>
      </c>
      <c r="M135" s="141" t="str">
        <f t="shared" ca="1" si="69"/>
        <v/>
      </c>
      <c r="N135" s="140" t="str">
        <f t="shared" si="79"/>
        <v/>
      </c>
      <c r="O135" s="141" t="str">
        <f t="shared" ca="1" si="70"/>
        <v/>
      </c>
      <c r="P135" s="140" t="str">
        <f t="shared" si="80"/>
        <v/>
      </c>
      <c r="Q135" s="141" t="str">
        <f t="shared" ca="1" si="71"/>
        <v/>
      </c>
      <c r="R135" s="140" t="str">
        <f t="shared" si="81"/>
        <v/>
      </c>
      <c r="S135" s="141" t="str">
        <f t="shared" ca="1" si="72"/>
        <v/>
      </c>
      <c r="T135" s="140" t="str">
        <f t="shared" si="82"/>
        <v/>
      </c>
      <c r="U135" s="141" t="str">
        <f t="shared" si="73"/>
        <v/>
      </c>
      <c r="V135" s="140" t="str">
        <f t="shared" si="83"/>
        <v/>
      </c>
      <c r="W135" s="141" t="str">
        <f t="shared" si="74"/>
        <v/>
      </c>
      <c r="X135" s="140" t="str">
        <f t="shared" si="84"/>
        <v/>
      </c>
      <c r="Y135" s="115"/>
      <c r="Z135" s="115"/>
    </row>
    <row r="136" spans="1:26" ht="21" hidden="1" customHeight="1" x14ac:dyDescent="0.2">
      <c r="A136" s="137"/>
      <c r="B136" s="138" t="str">
        <f t="shared" si="41"/>
        <v/>
      </c>
      <c r="C136" s="141" t="str">
        <f t="shared" ca="1" si="64"/>
        <v/>
      </c>
      <c r="D136" s="140" t="str">
        <f t="shared" si="43"/>
        <v/>
      </c>
      <c r="E136" s="141" t="str">
        <f t="shared" ca="1" si="65"/>
        <v/>
      </c>
      <c r="F136" s="140" t="str">
        <f t="shared" si="75"/>
        <v/>
      </c>
      <c r="G136" s="141" t="str">
        <f t="shared" ca="1" si="66"/>
        <v/>
      </c>
      <c r="H136" s="140" t="str">
        <f t="shared" si="76"/>
        <v/>
      </c>
      <c r="I136" s="141" t="str">
        <f t="shared" ca="1" si="67"/>
        <v/>
      </c>
      <c r="J136" s="140" t="str">
        <f t="shared" si="77"/>
        <v/>
      </c>
      <c r="K136" s="141" t="str">
        <f t="shared" ca="1" si="68"/>
        <v/>
      </c>
      <c r="L136" s="140" t="str">
        <f t="shared" si="78"/>
        <v/>
      </c>
      <c r="M136" s="141" t="str">
        <f t="shared" ca="1" si="69"/>
        <v/>
      </c>
      <c r="N136" s="140" t="str">
        <f t="shared" si="79"/>
        <v/>
      </c>
      <c r="O136" s="141" t="str">
        <f t="shared" ca="1" si="70"/>
        <v/>
      </c>
      <c r="P136" s="140" t="str">
        <f t="shared" si="80"/>
        <v/>
      </c>
      <c r="Q136" s="141" t="str">
        <f t="shared" ca="1" si="71"/>
        <v/>
      </c>
      <c r="R136" s="140" t="str">
        <f t="shared" si="81"/>
        <v/>
      </c>
      <c r="S136" s="141" t="str">
        <f t="shared" ca="1" si="72"/>
        <v/>
      </c>
      <c r="T136" s="140" t="str">
        <f t="shared" si="82"/>
        <v/>
      </c>
      <c r="U136" s="141" t="str">
        <f t="shared" si="73"/>
        <v/>
      </c>
      <c r="V136" s="140" t="str">
        <f t="shared" si="83"/>
        <v/>
      </c>
      <c r="W136" s="141" t="str">
        <f t="shared" si="74"/>
        <v/>
      </c>
      <c r="X136" s="140" t="str">
        <f t="shared" si="84"/>
        <v/>
      </c>
      <c r="Y136" s="115"/>
      <c r="Z136" s="115"/>
    </row>
    <row r="137" spans="1:26" ht="21" hidden="1" customHeight="1" x14ac:dyDescent="0.2">
      <c r="A137" s="137"/>
      <c r="B137" s="138" t="str">
        <f t="shared" si="41"/>
        <v/>
      </c>
      <c r="C137" s="141" t="str">
        <f t="shared" ref="C137:C162" ca="1" si="85">IF($C$8="Habilitado",IF($A137="","",ROUND(VLOOKUP($A137,UNITARIO_1,5,FALSE),2)),"")</f>
        <v/>
      </c>
      <c r="D137" s="140" t="str">
        <f t="shared" si="43"/>
        <v/>
      </c>
      <c r="E137" s="141" t="str">
        <f t="shared" ref="E137:E162" ca="1" si="86">IF($E$8="Habilitado",IF($A137="","",ROUND(VLOOKUP($A137,UNITARIO_2,5,FALSE),2)),"")</f>
        <v/>
      </c>
      <c r="F137" s="140" t="str">
        <f t="shared" si="75"/>
        <v/>
      </c>
      <c r="G137" s="141" t="str">
        <f t="shared" ref="G137:G162" ca="1" si="87">IF($G$8="Habilitado",IF($A137="","",ROUND(VLOOKUP($A137,UNITARIO_3,5,FALSE),2)),"")</f>
        <v/>
      </c>
      <c r="H137" s="140" t="str">
        <f t="shared" si="76"/>
        <v/>
      </c>
      <c r="I137" s="141" t="str">
        <f t="shared" ref="I137:I162" ca="1" si="88">IF($I$8="Habilitado",IF($A137="","",ROUND(VLOOKUP($A137,UNITARIO_4,5,FALSE),2)),"")</f>
        <v/>
      </c>
      <c r="J137" s="140" t="str">
        <f t="shared" si="77"/>
        <v/>
      </c>
      <c r="K137" s="141" t="str">
        <f t="shared" ref="K137:K162" ca="1" si="89">IF($K$8="Habilitado",IF($A137="","",ROUND(VLOOKUP($A137,UNITARIO_5,5,FALSE),2)),"")</f>
        <v/>
      </c>
      <c r="L137" s="140" t="str">
        <f t="shared" si="78"/>
        <v/>
      </c>
      <c r="M137" s="141" t="str">
        <f t="shared" ref="M137:M162" ca="1" si="90">IF($M$8="Habilitado",IF($A137="","",ROUND(VLOOKUP($A137,UNITARIO_6,5,FALSE),2)),"")</f>
        <v/>
      </c>
      <c r="N137" s="140" t="str">
        <f t="shared" si="79"/>
        <v/>
      </c>
      <c r="O137" s="141" t="str">
        <f t="shared" ref="O137:O162" ca="1" si="91">IF($O$8="Habilitado",IF($A137="","",ROUND(VLOOKUP($A137,UNITARIO_7,5,FALSE),2)),"")</f>
        <v/>
      </c>
      <c r="P137" s="140" t="str">
        <f t="shared" si="80"/>
        <v/>
      </c>
      <c r="Q137" s="141" t="str">
        <f t="shared" ref="Q137:Q162" ca="1" si="92">IF($Q$8="Habilitado",IF($A137="","",ROUND(VLOOKUP($A137,UNITARIO_8,5,FALSE),2)),"")</f>
        <v/>
      </c>
      <c r="R137" s="140" t="str">
        <f t="shared" si="81"/>
        <v/>
      </c>
      <c r="S137" s="141" t="str">
        <f t="shared" ref="S137:S162" ca="1" si="93">IF($S$8="Habilitado",IF($A137="","",ROUND(VLOOKUP($A137,UNITARIO_9,5,FALSE),2)),"")</f>
        <v/>
      </c>
      <c r="T137" s="140" t="str">
        <f t="shared" si="82"/>
        <v/>
      </c>
      <c r="U137" s="141" t="str">
        <f t="shared" ref="U137:U162" si="94">IF($U$8="Habilitado",IF($A137="","",ROUND(VLOOKUP($A137,UNITARIO_10,5,FALSE),2)),"")</f>
        <v/>
      </c>
      <c r="V137" s="140" t="str">
        <f t="shared" si="83"/>
        <v/>
      </c>
      <c r="W137" s="141" t="str">
        <f t="shared" ref="W137:W162" si="95">IF($W$8="Habilitado",IF($A137="","",ROUND(VLOOKUP($A137,UNITARIO_11,5,FALSE),2)),"")</f>
        <v/>
      </c>
      <c r="X137" s="140" t="str">
        <f t="shared" si="84"/>
        <v/>
      </c>
      <c r="Y137" s="115"/>
      <c r="Z137" s="115"/>
    </row>
    <row r="138" spans="1:26" ht="21" hidden="1" customHeight="1" x14ac:dyDescent="0.2">
      <c r="A138" s="137"/>
      <c r="B138" s="138" t="str">
        <f t="shared" si="41"/>
        <v/>
      </c>
      <c r="C138" s="141" t="str">
        <f t="shared" ca="1" si="85"/>
        <v/>
      </c>
      <c r="D138" s="140" t="str">
        <f t="shared" si="43"/>
        <v/>
      </c>
      <c r="E138" s="141" t="str">
        <f t="shared" ca="1" si="86"/>
        <v/>
      </c>
      <c r="F138" s="140" t="str">
        <f t="shared" si="75"/>
        <v/>
      </c>
      <c r="G138" s="141" t="str">
        <f t="shared" ca="1" si="87"/>
        <v/>
      </c>
      <c r="H138" s="140" t="str">
        <f t="shared" si="76"/>
        <v/>
      </c>
      <c r="I138" s="141" t="str">
        <f t="shared" ca="1" si="88"/>
        <v/>
      </c>
      <c r="J138" s="140" t="str">
        <f t="shared" si="77"/>
        <v/>
      </c>
      <c r="K138" s="141" t="str">
        <f t="shared" ca="1" si="89"/>
        <v/>
      </c>
      <c r="L138" s="140" t="str">
        <f t="shared" si="78"/>
        <v/>
      </c>
      <c r="M138" s="141" t="str">
        <f t="shared" ca="1" si="90"/>
        <v/>
      </c>
      <c r="N138" s="140" t="str">
        <f t="shared" si="79"/>
        <v/>
      </c>
      <c r="O138" s="141" t="str">
        <f t="shared" ca="1" si="91"/>
        <v/>
      </c>
      <c r="P138" s="140" t="str">
        <f t="shared" si="80"/>
        <v/>
      </c>
      <c r="Q138" s="141" t="str">
        <f t="shared" ca="1" si="92"/>
        <v/>
      </c>
      <c r="R138" s="140" t="str">
        <f t="shared" si="81"/>
        <v/>
      </c>
      <c r="S138" s="141" t="str">
        <f t="shared" ca="1" si="93"/>
        <v/>
      </c>
      <c r="T138" s="140" t="str">
        <f t="shared" si="82"/>
        <v/>
      </c>
      <c r="U138" s="141" t="str">
        <f t="shared" si="94"/>
        <v/>
      </c>
      <c r="V138" s="140" t="str">
        <f t="shared" si="83"/>
        <v/>
      </c>
      <c r="W138" s="141" t="str">
        <f t="shared" si="95"/>
        <v/>
      </c>
      <c r="X138" s="140" t="str">
        <f t="shared" si="84"/>
        <v/>
      </c>
      <c r="Y138" s="115"/>
      <c r="Z138" s="115"/>
    </row>
    <row r="139" spans="1:26" ht="21" hidden="1" customHeight="1" x14ac:dyDescent="0.2">
      <c r="A139" s="137"/>
      <c r="B139" s="138" t="str">
        <f t="shared" si="41"/>
        <v/>
      </c>
      <c r="C139" s="141" t="str">
        <f t="shared" ca="1" si="85"/>
        <v/>
      </c>
      <c r="D139" s="140" t="str">
        <f t="shared" si="43"/>
        <v/>
      </c>
      <c r="E139" s="141" t="str">
        <f t="shared" ca="1" si="86"/>
        <v/>
      </c>
      <c r="F139" s="140" t="str">
        <f t="shared" si="75"/>
        <v/>
      </c>
      <c r="G139" s="141" t="str">
        <f t="shared" ca="1" si="87"/>
        <v/>
      </c>
      <c r="H139" s="140" t="str">
        <f t="shared" si="76"/>
        <v/>
      </c>
      <c r="I139" s="141" t="str">
        <f t="shared" ca="1" si="88"/>
        <v/>
      </c>
      <c r="J139" s="140" t="str">
        <f t="shared" si="77"/>
        <v/>
      </c>
      <c r="K139" s="141" t="str">
        <f t="shared" ca="1" si="89"/>
        <v/>
      </c>
      <c r="L139" s="140" t="str">
        <f t="shared" si="78"/>
        <v/>
      </c>
      <c r="M139" s="141" t="str">
        <f t="shared" ca="1" si="90"/>
        <v/>
      </c>
      <c r="N139" s="140" t="str">
        <f t="shared" si="79"/>
        <v/>
      </c>
      <c r="O139" s="141" t="str">
        <f t="shared" ca="1" si="91"/>
        <v/>
      </c>
      <c r="P139" s="140" t="str">
        <f t="shared" si="80"/>
        <v/>
      </c>
      <c r="Q139" s="141" t="str">
        <f t="shared" ca="1" si="92"/>
        <v/>
      </c>
      <c r="R139" s="140" t="str">
        <f t="shared" si="81"/>
        <v/>
      </c>
      <c r="S139" s="141" t="str">
        <f t="shared" ca="1" si="93"/>
        <v/>
      </c>
      <c r="T139" s="140" t="str">
        <f t="shared" si="82"/>
        <v/>
      </c>
      <c r="U139" s="141" t="str">
        <f t="shared" si="94"/>
        <v/>
      </c>
      <c r="V139" s="140" t="str">
        <f t="shared" si="83"/>
        <v/>
      </c>
      <c r="W139" s="141" t="str">
        <f t="shared" si="95"/>
        <v/>
      </c>
      <c r="X139" s="140" t="str">
        <f t="shared" si="84"/>
        <v/>
      </c>
      <c r="Y139" s="115"/>
      <c r="Z139" s="115"/>
    </row>
    <row r="140" spans="1:26" ht="21" hidden="1" customHeight="1" x14ac:dyDescent="0.2">
      <c r="A140" s="137"/>
      <c r="B140" s="138" t="str">
        <f t="shared" si="41"/>
        <v/>
      </c>
      <c r="C140" s="141" t="str">
        <f t="shared" ca="1" si="85"/>
        <v/>
      </c>
      <c r="D140" s="140" t="str">
        <f t="shared" si="43"/>
        <v/>
      </c>
      <c r="E140" s="141" t="str">
        <f t="shared" ca="1" si="86"/>
        <v/>
      </c>
      <c r="F140" s="140" t="str">
        <f t="shared" si="75"/>
        <v/>
      </c>
      <c r="G140" s="141" t="str">
        <f t="shared" ca="1" si="87"/>
        <v/>
      </c>
      <c r="H140" s="140" t="str">
        <f t="shared" si="76"/>
        <v/>
      </c>
      <c r="I140" s="141" t="str">
        <f t="shared" ca="1" si="88"/>
        <v/>
      </c>
      <c r="J140" s="140" t="str">
        <f t="shared" si="77"/>
        <v/>
      </c>
      <c r="K140" s="141" t="str">
        <f t="shared" ca="1" si="89"/>
        <v/>
      </c>
      <c r="L140" s="140" t="str">
        <f t="shared" si="78"/>
        <v/>
      </c>
      <c r="M140" s="141" t="str">
        <f t="shared" ca="1" si="90"/>
        <v/>
      </c>
      <c r="N140" s="140" t="str">
        <f t="shared" si="79"/>
        <v/>
      </c>
      <c r="O140" s="141" t="str">
        <f t="shared" ca="1" si="91"/>
        <v/>
      </c>
      <c r="P140" s="140" t="str">
        <f t="shared" si="80"/>
        <v/>
      </c>
      <c r="Q140" s="141" t="str">
        <f t="shared" ca="1" si="92"/>
        <v/>
      </c>
      <c r="R140" s="140" t="str">
        <f t="shared" si="81"/>
        <v/>
      </c>
      <c r="S140" s="141" t="str">
        <f t="shared" ca="1" si="93"/>
        <v/>
      </c>
      <c r="T140" s="140" t="str">
        <f t="shared" si="82"/>
        <v/>
      </c>
      <c r="U140" s="141" t="str">
        <f t="shared" si="94"/>
        <v/>
      </c>
      <c r="V140" s="140" t="str">
        <f t="shared" si="83"/>
        <v/>
      </c>
      <c r="W140" s="141" t="str">
        <f t="shared" si="95"/>
        <v/>
      </c>
      <c r="X140" s="140" t="str">
        <f t="shared" si="84"/>
        <v/>
      </c>
      <c r="Y140" s="115"/>
      <c r="Z140" s="115"/>
    </row>
    <row r="141" spans="1:26" ht="21" hidden="1" customHeight="1" x14ac:dyDescent="0.2">
      <c r="A141" s="137"/>
      <c r="B141" s="138" t="str">
        <f t="shared" si="41"/>
        <v/>
      </c>
      <c r="C141" s="141" t="str">
        <f t="shared" ca="1" si="85"/>
        <v/>
      </c>
      <c r="D141" s="140" t="str">
        <f t="shared" si="43"/>
        <v/>
      </c>
      <c r="E141" s="141" t="str">
        <f t="shared" ca="1" si="86"/>
        <v/>
      </c>
      <c r="F141" s="140" t="str">
        <f t="shared" si="75"/>
        <v/>
      </c>
      <c r="G141" s="141" t="str">
        <f t="shared" ca="1" si="87"/>
        <v/>
      </c>
      <c r="H141" s="140" t="str">
        <f t="shared" si="76"/>
        <v/>
      </c>
      <c r="I141" s="141" t="str">
        <f t="shared" ca="1" si="88"/>
        <v/>
      </c>
      <c r="J141" s="140" t="str">
        <f t="shared" si="77"/>
        <v/>
      </c>
      <c r="K141" s="141" t="str">
        <f t="shared" ca="1" si="89"/>
        <v/>
      </c>
      <c r="L141" s="140" t="str">
        <f t="shared" si="78"/>
        <v/>
      </c>
      <c r="M141" s="141" t="str">
        <f t="shared" ca="1" si="90"/>
        <v/>
      </c>
      <c r="N141" s="140" t="str">
        <f t="shared" si="79"/>
        <v/>
      </c>
      <c r="O141" s="141" t="str">
        <f t="shared" ca="1" si="91"/>
        <v/>
      </c>
      <c r="P141" s="140" t="str">
        <f t="shared" si="80"/>
        <v/>
      </c>
      <c r="Q141" s="141" t="str">
        <f t="shared" ca="1" si="92"/>
        <v/>
      </c>
      <c r="R141" s="140" t="str">
        <f t="shared" si="81"/>
        <v/>
      </c>
      <c r="S141" s="141" t="str">
        <f t="shared" ca="1" si="93"/>
        <v/>
      </c>
      <c r="T141" s="140" t="str">
        <f t="shared" si="82"/>
        <v/>
      </c>
      <c r="U141" s="141" t="str">
        <f t="shared" si="94"/>
        <v/>
      </c>
      <c r="V141" s="140" t="str">
        <f t="shared" si="83"/>
        <v/>
      </c>
      <c r="W141" s="141" t="str">
        <f t="shared" si="95"/>
        <v/>
      </c>
      <c r="X141" s="140" t="str">
        <f t="shared" si="84"/>
        <v/>
      </c>
      <c r="Y141" s="115"/>
      <c r="Z141" s="115"/>
    </row>
    <row r="142" spans="1:26" ht="21" hidden="1" customHeight="1" x14ac:dyDescent="0.2">
      <c r="A142" s="137"/>
      <c r="B142" s="138" t="str">
        <f t="shared" si="41"/>
        <v/>
      </c>
      <c r="C142" s="141" t="str">
        <f t="shared" ca="1" si="85"/>
        <v/>
      </c>
      <c r="D142" s="140" t="str">
        <f t="shared" si="43"/>
        <v/>
      </c>
      <c r="E142" s="141" t="str">
        <f t="shared" ca="1" si="86"/>
        <v/>
      </c>
      <c r="F142" s="140" t="str">
        <f t="shared" si="75"/>
        <v/>
      </c>
      <c r="G142" s="141" t="str">
        <f t="shared" ca="1" si="87"/>
        <v/>
      </c>
      <c r="H142" s="140" t="str">
        <f t="shared" si="76"/>
        <v/>
      </c>
      <c r="I142" s="141" t="str">
        <f t="shared" ca="1" si="88"/>
        <v/>
      </c>
      <c r="J142" s="140" t="str">
        <f t="shared" si="77"/>
        <v/>
      </c>
      <c r="K142" s="141" t="str">
        <f t="shared" ca="1" si="89"/>
        <v/>
      </c>
      <c r="L142" s="140" t="str">
        <f t="shared" si="78"/>
        <v/>
      </c>
      <c r="M142" s="141" t="str">
        <f t="shared" ca="1" si="90"/>
        <v/>
      </c>
      <c r="N142" s="140" t="str">
        <f t="shared" si="79"/>
        <v/>
      </c>
      <c r="O142" s="141" t="str">
        <f t="shared" ca="1" si="91"/>
        <v/>
      </c>
      <c r="P142" s="140" t="str">
        <f t="shared" si="80"/>
        <v/>
      </c>
      <c r="Q142" s="141" t="str">
        <f t="shared" ca="1" si="92"/>
        <v/>
      </c>
      <c r="R142" s="140" t="str">
        <f t="shared" si="81"/>
        <v/>
      </c>
      <c r="S142" s="141" t="str">
        <f t="shared" ca="1" si="93"/>
        <v/>
      </c>
      <c r="T142" s="140" t="str">
        <f t="shared" si="82"/>
        <v/>
      </c>
      <c r="U142" s="141" t="str">
        <f t="shared" si="94"/>
        <v/>
      </c>
      <c r="V142" s="140" t="str">
        <f t="shared" si="83"/>
        <v/>
      </c>
      <c r="W142" s="141" t="str">
        <f t="shared" si="95"/>
        <v/>
      </c>
      <c r="X142" s="140" t="str">
        <f t="shared" si="84"/>
        <v/>
      </c>
      <c r="Y142" s="115"/>
      <c r="Z142" s="115"/>
    </row>
    <row r="143" spans="1:26" ht="21" hidden="1" customHeight="1" x14ac:dyDescent="0.2">
      <c r="A143" s="137"/>
      <c r="B143" s="138" t="str">
        <f t="shared" si="41"/>
        <v/>
      </c>
      <c r="C143" s="141" t="str">
        <f t="shared" ca="1" si="85"/>
        <v/>
      </c>
      <c r="D143" s="140" t="str">
        <f t="shared" si="43"/>
        <v/>
      </c>
      <c r="E143" s="141" t="str">
        <f t="shared" ca="1" si="86"/>
        <v/>
      </c>
      <c r="F143" s="140" t="str">
        <f t="shared" si="75"/>
        <v/>
      </c>
      <c r="G143" s="141" t="str">
        <f t="shared" ca="1" si="87"/>
        <v/>
      </c>
      <c r="H143" s="140" t="str">
        <f t="shared" si="76"/>
        <v/>
      </c>
      <c r="I143" s="141" t="str">
        <f t="shared" ca="1" si="88"/>
        <v/>
      </c>
      <c r="J143" s="140" t="str">
        <f t="shared" si="77"/>
        <v/>
      </c>
      <c r="K143" s="141" t="str">
        <f t="shared" ca="1" si="89"/>
        <v/>
      </c>
      <c r="L143" s="140" t="str">
        <f t="shared" si="78"/>
        <v/>
      </c>
      <c r="M143" s="141" t="str">
        <f t="shared" ca="1" si="90"/>
        <v/>
      </c>
      <c r="N143" s="140" t="str">
        <f t="shared" si="79"/>
        <v/>
      </c>
      <c r="O143" s="141" t="str">
        <f t="shared" ca="1" si="91"/>
        <v/>
      </c>
      <c r="P143" s="140" t="str">
        <f t="shared" si="80"/>
        <v/>
      </c>
      <c r="Q143" s="141" t="str">
        <f t="shared" ca="1" si="92"/>
        <v/>
      </c>
      <c r="R143" s="140" t="str">
        <f t="shared" si="81"/>
        <v/>
      </c>
      <c r="S143" s="141" t="str">
        <f t="shared" ca="1" si="93"/>
        <v/>
      </c>
      <c r="T143" s="140" t="str">
        <f t="shared" si="82"/>
        <v/>
      </c>
      <c r="U143" s="141" t="str">
        <f t="shared" si="94"/>
        <v/>
      </c>
      <c r="V143" s="140" t="str">
        <f t="shared" si="83"/>
        <v/>
      </c>
      <c r="W143" s="141" t="str">
        <f t="shared" si="95"/>
        <v/>
      </c>
      <c r="X143" s="140" t="str">
        <f t="shared" si="84"/>
        <v/>
      </c>
      <c r="Y143" s="115"/>
      <c r="Z143" s="115"/>
    </row>
    <row r="144" spans="1:26" ht="21" hidden="1" customHeight="1" x14ac:dyDescent="0.2">
      <c r="A144" s="137"/>
      <c r="B144" s="138" t="str">
        <f t="shared" si="41"/>
        <v/>
      </c>
      <c r="C144" s="141" t="str">
        <f t="shared" ca="1" si="85"/>
        <v/>
      </c>
      <c r="D144" s="140" t="str">
        <f t="shared" si="43"/>
        <v/>
      </c>
      <c r="E144" s="141" t="str">
        <f t="shared" ca="1" si="86"/>
        <v/>
      </c>
      <c r="F144" s="140" t="str">
        <f t="shared" si="75"/>
        <v/>
      </c>
      <c r="G144" s="141" t="str">
        <f t="shared" ca="1" si="87"/>
        <v/>
      </c>
      <c r="H144" s="140" t="str">
        <f t="shared" si="76"/>
        <v/>
      </c>
      <c r="I144" s="141" t="str">
        <f t="shared" ca="1" si="88"/>
        <v/>
      </c>
      <c r="J144" s="140" t="str">
        <f t="shared" si="77"/>
        <v/>
      </c>
      <c r="K144" s="141" t="str">
        <f t="shared" ca="1" si="89"/>
        <v/>
      </c>
      <c r="L144" s="140" t="str">
        <f t="shared" si="78"/>
        <v/>
      </c>
      <c r="M144" s="141" t="str">
        <f t="shared" ca="1" si="90"/>
        <v/>
      </c>
      <c r="N144" s="140" t="str">
        <f t="shared" si="79"/>
        <v/>
      </c>
      <c r="O144" s="141" t="str">
        <f t="shared" ca="1" si="91"/>
        <v/>
      </c>
      <c r="P144" s="140" t="str">
        <f t="shared" si="80"/>
        <v/>
      </c>
      <c r="Q144" s="141" t="str">
        <f t="shared" ca="1" si="92"/>
        <v/>
      </c>
      <c r="R144" s="140" t="str">
        <f t="shared" si="81"/>
        <v/>
      </c>
      <c r="S144" s="141" t="str">
        <f t="shared" ca="1" si="93"/>
        <v/>
      </c>
      <c r="T144" s="140" t="str">
        <f t="shared" si="82"/>
        <v/>
      </c>
      <c r="U144" s="141" t="str">
        <f t="shared" si="94"/>
        <v/>
      </c>
      <c r="V144" s="140" t="str">
        <f t="shared" si="83"/>
        <v/>
      </c>
      <c r="W144" s="141" t="str">
        <f t="shared" si="95"/>
        <v/>
      </c>
      <c r="X144" s="140" t="str">
        <f t="shared" si="84"/>
        <v/>
      </c>
      <c r="Y144" s="115"/>
      <c r="Z144" s="115"/>
    </row>
    <row r="145" spans="1:26" ht="21" hidden="1" customHeight="1" x14ac:dyDescent="0.2">
      <c r="A145" s="137"/>
      <c r="B145" s="138" t="str">
        <f t="shared" si="41"/>
        <v/>
      </c>
      <c r="C145" s="141" t="str">
        <f t="shared" ca="1" si="85"/>
        <v/>
      </c>
      <c r="D145" s="140" t="str">
        <f t="shared" si="43"/>
        <v/>
      </c>
      <c r="E145" s="141" t="str">
        <f t="shared" ca="1" si="86"/>
        <v/>
      </c>
      <c r="F145" s="140" t="str">
        <f t="shared" si="75"/>
        <v/>
      </c>
      <c r="G145" s="141" t="str">
        <f t="shared" ca="1" si="87"/>
        <v/>
      </c>
      <c r="H145" s="140" t="str">
        <f t="shared" si="76"/>
        <v/>
      </c>
      <c r="I145" s="141" t="str">
        <f t="shared" ca="1" si="88"/>
        <v/>
      </c>
      <c r="J145" s="140" t="str">
        <f t="shared" si="77"/>
        <v/>
      </c>
      <c r="K145" s="141" t="str">
        <f t="shared" ca="1" si="89"/>
        <v/>
      </c>
      <c r="L145" s="140" t="str">
        <f t="shared" si="78"/>
        <v/>
      </c>
      <c r="M145" s="141" t="str">
        <f t="shared" ca="1" si="90"/>
        <v/>
      </c>
      <c r="N145" s="140" t="str">
        <f t="shared" si="79"/>
        <v/>
      </c>
      <c r="O145" s="141" t="str">
        <f t="shared" ca="1" si="91"/>
        <v/>
      </c>
      <c r="P145" s="140" t="str">
        <f t="shared" si="80"/>
        <v/>
      </c>
      <c r="Q145" s="141" t="str">
        <f t="shared" ca="1" si="92"/>
        <v/>
      </c>
      <c r="R145" s="140" t="str">
        <f t="shared" si="81"/>
        <v/>
      </c>
      <c r="S145" s="141" t="str">
        <f t="shared" ca="1" si="93"/>
        <v/>
      </c>
      <c r="T145" s="140" t="str">
        <f t="shared" si="82"/>
        <v/>
      </c>
      <c r="U145" s="141" t="str">
        <f t="shared" si="94"/>
        <v/>
      </c>
      <c r="V145" s="140" t="str">
        <f t="shared" si="83"/>
        <v/>
      </c>
      <c r="W145" s="141" t="str">
        <f t="shared" si="95"/>
        <v/>
      </c>
      <c r="X145" s="140" t="str">
        <f t="shared" si="84"/>
        <v/>
      </c>
      <c r="Y145" s="115"/>
      <c r="Z145" s="115"/>
    </row>
    <row r="146" spans="1:26" ht="21" hidden="1" customHeight="1" x14ac:dyDescent="0.2">
      <c r="A146" s="137"/>
      <c r="B146" s="138" t="str">
        <f t="shared" si="41"/>
        <v/>
      </c>
      <c r="C146" s="141" t="str">
        <f t="shared" ca="1" si="85"/>
        <v/>
      </c>
      <c r="D146" s="140" t="str">
        <f t="shared" si="43"/>
        <v/>
      </c>
      <c r="E146" s="141" t="str">
        <f t="shared" ca="1" si="86"/>
        <v/>
      </c>
      <c r="F146" s="140" t="str">
        <f t="shared" si="75"/>
        <v/>
      </c>
      <c r="G146" s="141" t="str">
        <f t="shared" ca="1" si="87"/>
        <v/>
      </c>
      <c r="H146" s="140" t="str">
        <f t="shared" si="76"/>
        <v/>
      </c>
      <c r="I146" s="141" t="str">
        <f t="shared" ca="1" si="88"/>
        <v/>
      </c>
      <c r="J146" s="140" t="str">
        <f t="shared" si="77"/>
        <v/>
      </c>
      <c r="K146" s="141" t="str">
        <f t="shared" ca="1" si="89"/>
        <v/>
      </c>
      <c r="L146" s="140" t="str">
        <f t="shared" si="78"/>
        <v/>
      </c>
      <c r="M146" s="141" t="str">
        <f t="shared" ca="1" si="90"/>
        <v/>
      </c>
      <c r="N146" s="140" t="str">
        <f t="shared" si="79"/>
        <v/>
      </c>
      <c r="O146" s="141" t="str">
        <f t="shared" ca="1" si="91"/>
        <v/>
      </c>
      <c r="P146" s="140" t="str">
        <f t="shared" si="80"/>
        <v/>
      </c>
      <c r="Q146" s="141" t="str">
        <f t="shared" ca="1" si="92"/>
        <v/>
      </c>
      <c r="R146" s="140" t="str">
        <f t="shared" si="81"/>
        <v/>
      </c>
      <c r="S146" s="141" t="str">
        <f t="shared" ca="1" si="93"/>
        <v/>
      </c>
      <c r="T146" s="140" t="str">
        <f t="shared" si="82"/>
        <v/>
      </c>
      <c r="U146" s="141" t="str">
        <f t="shared" si="94"/>
        <v/>
      </c>
      <c r="V146" s="140" t="str">
        <f t="shared" si="83"/>
        <v/>
      </c>
      <c r="W146" s="141" t="str">
        <f t="shared" si="95"/>
        <v/>
      </c>
      <c r="X146" s="140" t="str">
        <f t="shared" si="84"/>
        <v/>
      </c>
      <c r="Y146" s="115"/>
      <c r="Z146" s="115"/>
    </row>
    <row r="147" spans="1:26" ht="21" hidden="1" customHeight="1" x14ac:dyDescent="0.2">
      <c r="A147" s="137"/>
      <c r="B147" s="138" t="str">
        <f t="shared" si="41"/>
        <v/>
      </c>
      <c r="C147" s="141" t="str">
        <f t="shared" ca="1" si="85"/>
        <v/>
      </c>
      <c r="D147" s="140" t="str">
        <f t="shared" si="43"/>
        <v/>
      </c>
      <c r="E147" s="141" t="str">
        <f t="shared" ca="1" si="86"/>
        <v/>
      </c>
      <c r="F147" s="140" t="str">
        <f t="shared" si="75"/>
        <v/>
      </c>
      <c r="G147" s="141" t="str">
        <f t="shared" ca="1" si="87"/>
        <v/>
      </c>
      <c r="H147" s="140" t="str">
        <f t="shared" si="76"/>
        <v/>
      </c>
      <c r="I147" s="141" t="str">
        <f t="shared" ca="1" si="88"/>
        <v/>
      </c>
      <c r="J147" s="140" t="str">
        <f t="shared" si="77"/>
        <v/>
      </c>
      <c r="K147" s="141" t="str">
        <f t="shared" ca="1" si="89"/>
        <v/>
      </c>
      <c r="L147" s="140" t="str">
        <f t="shared" si="78"/>
        <v/>
      </c>
      <c r="M147" s="141" t="str">
        <f t="shared" ca="1" si="90"/>
        <v/>
      </c>
      <c r="N147" s="140" t="str">
        <f t="shared" si="79"/>
        <v/>
      </c>
      <c r="O147" s="141" t="str">
        <f t="shared" ca="1" si="91"/>
        <v/>
      </c>
      <c r="P147" s="140" t="str">
        <f t="shared" si="80"/>
        <v/>
      </c>
      <c r="Q147" s="141" t="str">
        <f t="shared" ca="1" si="92"/>
        <v/>
      </c>
      <c r="R147" s="140" t="str">
        <f t="shared" si="81"/>
        <v/>
      </c>
      <c r="S147" s="141" t="str">
        <f t="shared" ca="1" si="93"/>
        <v/>
      </c>
      <c r="T147" s="140" t="str">
        <f t="shared" si="82"/>
        <v/>
      </c>
      <c r="U147" s="141" t="str">
        <f t="shared" si="94"/>
        <v/>
      </c>
      <c r="V147" s="140" t="str">
        <f t="shared" si="83"/>
        <v/>
      </c>
      <c r="W147" s="141" t="str">
        <f t="shared" si="95"/>
        <v/>
      </c>
      <c r="X147" s="140" t="str">
        <f t="shared" si="84"/>
        <v/>
      </c>
      <c r="Y147" s="115"/>
      <c r="Z147" s="115"/>
    </row>
    <row r="148" spans="1:26" ht="21" hidden="1" customHeight="1" x14ac:dyDescent="0.2">
      <c r="A148" s="137"/>
      <c r="B148" s="138" t="str">
        <f t="shared" si="41"/>
        <v/>
      </c>
      <c r="C148" s="141" t="str">
        <f t="shared" ca="1" si="85"/>
        <v/>
      </c>
      <c r="D148" s="140" t="str">
        <f t="shared" si="43"/>
        <v/>
      </c>
      <c r="E148" s="141" t="str">
        <f t="shared" ca="1" si="86"/>
        <v/>
      </c>
      <c r="F148" s="140" t="str">
        <f t="shared" si="75"/>
        <v/>
      </c>
      <c r="G148" s="141" t="str">
        <f t="shared" ca="1" si="87"/>
        <v/>
      </c>
      <c r="H148" s="140" t="str">
        <f t="shared" si="76"/>
        <v/>
      </c>
      <c r="I148" s="141" t="str">
        <f t="shared" ca="1" si="88"/>
        <v/>
      </c>
      <c r="J148" s="140" t="str">
        <f t="shared" si="77"/>
        <v/>
      </c>
      <c r="K148" s="141" t="str">
        <f t="shared" ca="1" si="89"/>
        <v/>
      </c>
      <c r="L148" s="140" t="str">
        <f t="shared" si="78"/>
        <v/>
      </c>
      <c r="M148" s="141" t="str">
        <f t="shared" ca="1" si="90"/>
        <v/>
      </c>
      <c r="N148" s="140" t="str">
        <f t="shared" si="79"/>
        <v/>
      </c>
      <c r="O148" s="141" t="str">
        <f t="shared" ca="1" si="91"/>
        <v/>
      </c>
      <c r="P148" s="140" t="str">
        <f t="shared" si="80"/>
        <v/>
      </c>
      <c r="Q148" s="141" t="str">
        <f t="shared" ca="1" si="92"/>
        <v/>
      </c>
      <c r="R148" s="140" t="str">
        <f t="shared" si="81"/>
        <v/>
      </c>
      <c r="S148" s="141" t="str">
        <f t="shared" ca="1" si="93"/>
        <v/>
      </c>
      <c r="T148" s="140" t="str">
        <f t="shared" si="82"/>
        <v/>
      </c>
      <c r="U148" s="141" t="str">
        <f t="shared" si="94"/>
        <v/>
      </c>
      <c r="V148" s="140" t="str">
        <f t="shared" si="83"/>
        <v/>
      </c>
      <c r="W148" s="141" t="str">
        <f t="shared" si="95"/>
        <v/>
      </c>
      <c r="X148" s="140" t="str">
        <f t="shared" si="84"/>
        <v/>
      </c>
      <c r="Y148" s="115"/>
      <c r="Z148" s="115"/>
    </row>
    <row r="149" spans="1:26" ht="21" hidden="1" customHeight="1" x14ac:dyDescent="0.2">
      <c r="A149" s="137"/>
      <c r="B149" s="138" t="str">
        <f t="shared" si="41"/>
        <v/>
      </c>
      <c r="C149" s="141" t="str">
        <f t="shared" ca="1" si="85"/>
        <v/>
      </c>
      <c r="D149" s="140" t="str">
        <f t="shared" si="43"/>
        <v/>
      </c>
      <c r="E149" s="141" t="str">
        <f t="shared" ca="1" si="86"/>
        <v/>
      </c>
      <c r="F149" s="140" t="str">
        <f t="shared" si="75"/>
        <v/>
      </c>
      <c r="G149" s="141" t="str">
        <f t="shared" ca="1" si="87"/>
        <v/>
      </c>
      <c r="H149" s="140" t="str">
        <f t="shared" si="76"/>
        <v/>
      </c>
      <c r="I149" s="141" t="str">
        <f t="shared" ca="1" si="88"/>
        <v/>
      </c>
      <c r="J149" s="140" t="str">
        <f t="shared" si="77"/>
        <v/>
      </c>
      <c r="K149" s="141" t="str">
        <f t="shared" ca="1" si="89"/>
        <v/>
      </c>
      <c r="L149" s="140" t="str">
        <f t="shared" si="78"/>
        <v/>
      </c>
      <c r="M149" s="141" t="str">
        <f t="shared" ca="1" si="90"/>
        <v/>
      </c>
      <c r="N149" s="140" t="str">
        <f t="shared" si="79"/>
        <v/>
      </c>
      <c r="O149" s="141" t="str">
        <f t="shared" ca="1" si="91"/>
        <v/>
      </c>
      <c r="P149" s="140" t="str">
        <f t="shared" si="80"/>
        <v/>
      </c>
      <c r="Q149" s="141" t="str">
        <f t="shared" ca="1" si="92"/>
        <v/>
      </c>
      <c r="R149" s="140" t="str">
        <f t="shared" si="81"/>
        <v/>
      </c>
      <c r="S149" s="141" t="str">
        <f t="shared" ca="1" si="93"/>
        <v/>
      </c>
      <c r="T149" s="140" t="str">
        <f t="shared" si="82"/>
        <v/>
      </c>
      <c r="U149" s="141" t="str">
        <f t="shared" si="94"/>
        <v/>
      </c>
      <c r="V149" s="140" t="str">
        <f t="shared" si="83"/>
        <v/>
      </c>
      <c r="W149" s="141" t="str">
        <f t="shared" si="95"/>
        <v/>
      </c>
      <c r="X149" s="140" t="str">
        <f t="shared" si="84"/>
        <v/>
      </c>
      <c r="Y149" s="115"/>
      <c r="Z149" s="115"/>
    </row>
    <row r="150" spans="1:26" ht="21" hidden="1" customHeight="1" x14ac:dyDescent="0.2">
      <c r="A150" s="137"/>
      <c r="B150" s="138" t="str">
        <f t="shared" si="41"/>
        <v/>
      </c>
      <c r="C150" s="141" t="str">
        <f t="shared" ca="1" si="85"/>
        <v/>
      </c>
      <c r="D150" s="140" t="str">
        <f t="shared" si="43"/>
        <v/>
      </c>
      <c r="E150" s="141" t="str">
        <f t="shared" ca="1" si="86"/>
        <v/>
      </c>
      <c r="F150" s="140" t="str">
        <f t="shared" si="75"/>
        <v/>
      </c>
      <c r="G150" s="141" t="str">
        <f t="shared" ca="1" si="87"/>
        <v/>
      </c>
      <c r="H150" s="140" t="str">
        <f t="shared" si="76"/>
        <v/>
      </c>
      <c r="I150" s="141" t="str">
        <f t="shared" ca="1" si="88"/>
        <v/>
      </c>
      <c r="J150" s="140" t="str">
        <f t="shared" si="77"/>
        <v/>
      </c>
      <c r="K150" s="141" t="str">
        <f t="shared" ca="1" si="89"/>
        <v/>
      </c>
      <c r="L150" s="140" t="str">
        <f t="shared" si="78"/>
        <v/>
      </c>
      <c r="M150" s="141" t="str">
        <f t="shared" ca="1" si="90"/>
        <v/>
      </c>
      <c r="N150" s="140" t="str">
        <f t="shared" si="79"/>
        <v/>
      </c>
      <c r="O150" s="141" t="str">
        <f t="shared" ca="1" si="91"/>
        <v/>
      </c>
      <c r="P150" s="140" t="str">
        <f t="shared" si="80"/>
        <v/>
      </c>
      <c r="Q150" s="141" t="str">
        <f t="shared" ca="1" si="92"/>
        <v/>
      </c>
      <c r="R150" s="140" t="str">
        <f t="shared" si="81"/>
        <v/>
      </c>
      <c r="S150" s="141" t="str">
        <f t="shared" ca="1" si="93"/>
        <v/>
      </c>
      <c r="T150" s="140" t="str">
        <f t="shared" si="82"/>
        <v/>
      </c>
      <c r="U150" s="141" t="str">
        <f t="shared" si="94"/>
        <v/>
      </c>
      <c r="V150" s="140" t="str">
        <f t="shared" si="83"/>
        <v/>
      </c>
      <c r="W150" s="141" t="str">
        <f t="shared" si="95"/>
        <v/>
      </c>
      <c r="X150" s="140" t="str">
        <f t="shared" si="84"/>
        <v/>
      </c>
      <c r="Y150" s="115"/>
      <c r="Z150" s="115"/>
    </row>
    <row r="151" spans="1:26" ht="21" hidden="1" customHeight="1" x14ac:dyDescent="0.2">
      <c r="A151" s="137"/>
      <c r="B151" s="138" t="str">
        <f t="shared" si="41"/>
        <v/>
      </c>
      <c r="C151" s="141" t="str">
        <f t="shared" ca="1" si="85"/>
        <v/>
      </c>
      <c r="D151" s="140" t="str">
        <f t="shared" si="43"/>
        <v/>
      </c>
      <c r="E151" s="141" t="str">
        <f t="shared" ca="1" si="86"/>
        <v/>
      </c>
      <c r="F151" s="140" t="str">
        <f t="shared" si="75"/>
        <v/>
      </c>
      <c r="G151" s="141" t="str">
        <f t="shared" ca="1" si="87"/>
        <v/>
      </c>
      <c r="H151" s="140" t="str">
        <f t="shared" si="76"/>
        <v/>
      </c>
      <c r="I151" s="141" t="str">
        <f t="shared" ca="1" si="88"/>
        <v/>
      </c>
      <c r="J151" s="140" t="str">
        <f t="shared" si="77"/>
        <v/>
      </c>
      <c r="K151" s="141" t="str">
        <f t="shared" ca="1" si="89"/>
        <v/>
      </c>
      <c r="L151" s="140" t="str">
        <f t="shared" si="78"/>
        <v/>
      </c>
      <c r="M151" s="141" t="str">
        <f t="shared" ca="1" si="90"/>
        <v/>
      </c>
      <c r="N151" s="140" t="str">
        <f t="shared" si="79"/>
        <v/>
      </c>
      <c r="O151" s="141" t="str">
        <f t="shared" ca="1" si="91"/>
        <v/>
      </c>
      <c r="P151" s="140" t="str">
        <f t="shared" si="80"/>
        <v/>
      </c>
      <c r="Q151" s="141" t="str">
        <f t="shared" ca="1" si="92"/>
        <v/>
      </c>
      <c r="R151" s="140" t="str">
        <f t="shared" si="81"/>
        <v/>
      </c>
      <c r="S151" s="141" t="str">
        <f t="shared" ca="1" si="93"/>
        <v/>
      </c>
      <c r="T151" s="140" t="str">
        <f t="shared" si="82"/>
        <v/>
      </c>
      <c r="U151" s="141" t="str">
        <f t="shared" si="94"/>
        <v/>
      </c>
      <c r="V151" s="140" t="str">
        <f t="shared" si="83"/>
        <v/>
      </c>
      <c r="W151" s="141" t="str">
        <f t="shared" si="95"/>
        <v/>
      </c>
      <c r="X151" s="140" t="str">
        <f t="shared" si="84"/>
        <v/>
      </c>
      <c r="Y151" s="115"/>
      <c r="Z151" s="115"/>
    </row>
    <row r="152" spans="1:26" ht="21" hidden="1" customHeight="1" x14ac:dyDescent="0.2">
      <c r="A152" s="137"/>
      <c r="B152" s="138" t="str">
        <f t="shared" si="41"/>
        <v/>
      </c>
      <c r="C152" s="141" t="str">
        <f t="shared" ca="1" si="85"/>
        <v/>
      </c>
      <c r="D152" s="140" t="str">
        <f t="shared" si="43"/>
        <v/>
      </c>
      <c r="E152" s="141" t="str">
        <f t="shared" ca="1" si="86"/>
        <v/>
      </c>
      <c r="F152" s="140" t="str">
        <f t="shared" si="75"/>
        <v/>
      </c>
      <c r="G152" s="141" t="str">
        <f t="shared" ca="1" si="87"/>
        <v/>
      </c>
      <c r="H152" s="140" t="str">
        <f t="shared" si="76"/>
        <v/>
      </c>
      <c r="I152" s="141" t="str">
        <f t="shared" ca="1" si="88"/>
        <v/>
      </c>
      <c r="J152" s="140" t="str">
        <f t="shared" si="77"/>
        <v/>
      </c>
      <c r="K152" s="141" t="str">
        <f t="shared" ca="1" si="89"/>
        <v/>
      </c>
      <c r="L152" s="140" t="str">
        <f t="shared" si="78"/>
        <v/>
      </c>
      <c r="M152" s="141" t="str">
        <f t="shared" ca="1" si="90"/>
        <v/>
      </c>
      <c r="N152" s="140" t="str">
        <f t="shared" si="79"/>
        <v/>
      </c>
      <c r="O152" s="141" t="str">
        <f t="shared" ca="1" si="91"/>
        <v/>
      </c>
      <c r="P152" s="140" t="str">
        <f t="shared" si="80"/>
        <v/>
      </c>
      <c r="Q152" s="141" t="str">
        <f t="shared" ca="1" si="92"/>
        <v/>
      </c>
      <c r="R152" s="140" t="str">
        <f t="shared" si="81"/>
        <v/>
      </c>
      <c r="S152" s="141" t="str">
        <f t="shared" ca="1" si="93"/>
        <v/>
      </c>
      <c r="T152" s="140" t="str">
        <f t="shared" si="82"/>
        <v/>
      </c>
      <c r="U152" s="141" t="str">
        <f t="shared" si="94"/>
        <v/>
      </c>
      <c r="V152" s="140" t="str">
        <f t="shared" si="83"/>
        <v/>
      </c>
      <c r="W152" s="141" t="str">
        <f t="shared" si="95"/>
        <v/>
      </c>
      <c r="X152" s="140" t="str">
        <f t="shared" si="84"/>
        <v/>
      </c>
      <c r="Y152" s="115"/>
      <c r="Z152" s="115"/>
    </row>
    <row r="153" spans="1:26" ht="21" hidden="1" customHeight="1" x14ac:dyDescent="0.2">
      <c r="A153" s="137"/>
      <c r="B153" s="138" t="str">
        <f t="shared" si="41"/>
        <v/>
      </c>
      <c r="C153" s="141" t="str">
        <f t="shared" ca="1" si="85"/>
        <v/>
      </c>
      <c r="D153" s="140" t="str">
        <f t="shared" si="43"/>
        <v/>
      </c>
      <c r="E153" s="141" t="str">
        <f t="shared" ca="1" si="86"/>
        <v/>
      </c>
      <c r="F153" s="140" t="str">
        <f t="shared" si="75"/>
        <v/>
      </c>
      <c r="G153" s="141" t="str">
        <f t="shared" ca="1" si="87"/>
        <v/>
      </c>
      <c r="H153" s="140" t="str">
        <f t="shared" si="76"/>
        <v/>
      </c>
      <c r="I153" s="141" t="str">
        <f t="shared" ca="1" si="88"/>
        <v/>
      </c>
      <c r="J153" s="140" t="str">
        <f t="shared" si="77"/>
        <v/>
      </c>
      <c r="K153" s="141" t="str">
        <f t="shared" ca="1" si="89"/>
        <v/>
      </c>
      <c r="L153" s="140" t="str">
        <f t="shared" si="78"/>
        <v/>
      </c>
      <c r="M153" s="141" t="str">
        <f t="shared" ca="1" si="90"/>
        <v/>
      </c>
      <c r="N153" s="140" t="str">
        <f t="shared" si="79"/>
        <v/>
      </c>
      <c r="O153" s="141" t="str">
        <f t="shared" ca="1" si="91"/>
        <v/>
      </c>
      <c r="P153" s="140" t="str">
        <f t="shared" si="80"/>
        <v/>
      </c>
      <c r="Q153" s="141" t="str">
        <f t="shared" ca="1" si="92"/>
        <v/>
      </c>
      <c r="R153" s="140" t="str">
        <f t="shared" si="81"/>
        <v/>
      </c>
      <c r="S153" s="141" t="str">
        <f t="shared" ca="1" si="93"/>
        <v/>
      </c>
      <c r="T153" s="140" t="str">
        <f t="shared" si="82"/>
        <v/>
      </c>
      <c r="U153" s="141" t="str">
        <f t="shared" si="94"/>
        <v/>
      </c>
      <c r="V153" s="140" t="str">
        <f t="shared" si="83"/>
        <v/>
      </c>
      <c r="W153" s="141" t="str">
        <f t="shared" si="95"/>
        <v/>
      </c>
      <c r="X153" s="140" t="str">
        <f t="shared" si="84"/>
        <v/>
      </c>
      <c r="Y153" s="115"/>
      <c r="Z153" s="115"/>
    </row>
    <row r="154" spans="1:26" ht="21" hidden="1" customHeight="1" x14ac:dyDescent="0.2">
      <c r="A154" s="137"/>
      <c r="B154" s="138" t="str">
        <f t="shared" si="41"/>
        <v/>
      </c>
      <c r="C154" s="141" t="str">
        <f t="shared" ca="1" si="85"/>
        <v/>
      </c>
      <c r="D154" s="140" t="str">
        <f t="shared" si="43"/>
        <v/>
      </c>
      <c r="E154" s="141" t="str">
        <f t="shared" ca="1" si="86"/>
        <v/>
      </c>
      <c r="F154" s="140" t="str">
        <f t="shared" si="75"/>
        <v/>
      </c>
      <c r="G154" s="141" t="str">
        <f t="shared" ca="1" si="87"/>
        <v/>
      </c>
      <c r="H154" s="140" t="str">
        <f t="shared" si="76"/>
        <v/>
      </c>
      <c r="I154" s="141" t="str">
        <f t="shared" ca="1" si="88"/>
        <v/>
      </c>
      <c r="J154" s="140" t="str">
        <f t="shared" si="77"/>
        <v/>
      </c>
      <c r="K154" s="141" t="str">
        <f t="shared" ca="1" si="89"/>
        <v/>
      </c>
      <c r="L154" s="140" t="str">
        <f t="shared" si="78"/>
        <v/>
      </c>
      <c r="M154" s="141" t="str">
        <f t="shared" ca="1" si="90"/>
        <v/>
      </c>
      <c r="N154" s="140" t="str">
        <f t="shared" si="79"/>
        <v/>
      </c>
      <c r="O154" s="141" t="str">
        <f t="shared" ca="1" si="91"/>
        <v/>
      </c>
      <c r="P154" s="140" t="str">
        <f t="shared" si="80"/>
        <v/>
      </c>
      <c r="Q154" s="141" t="str">
        <f t="shared" ca="1" si="92"/>
        <v/>
      </c>
      <c r="R154" s="140" t="str">
        <f t="shared" si="81"/>
        <v/>
      </c>
      <c r="S154" s="141" t="str">
        <f t="shared" ca="1" si="93"/>
        <v/>
      </c>
      <c r="T154" s="140" t="str">
        <f t="shared" si="82"/>
        <v/>
      </c>
      <c r="U154" s="141" t="str">
        <f t="shared" si="94"/>
        <v/>
      </c>
      <c r="V154" s="140" t="str">
        <f t="shared" si="83"/>
        <v/>
      </c>
      <c r="W154" s="141" t="str">
        <f t="shared" si="95"/>
        <v/>
      </c>
      <c r="X154" s="140" t="str">
        <f t="shared" si="84"/>
        <v/>
      </c>
      <c r="Y154" s="115"/>
      <c r="Z154" s="115"/>
    </row>
    <row r="155" spans="1:26" ht="21" hidden="1" customHeight="1" x14ac:dyDescent="0.2">
      <c r="A155" s="137"/>
      <c r="B155" s="138" t="str">
        <f t="shared" si="41"/>
        <v/>
      </c>
      <c r="C155" s="141" t="str">
        <f t="shared" ca="1" si="85"/>
        <v/>
      </c>
      <c r="D155" s="140" t="str">
        <f t="shared" si="43"/>
        <v/>
      </c>
      <c r="E155" s="141" t="str">
        <f t="shared" ca="1" si="86"/>
        <v/>
      </c>
      <c r="F155" s="140" t="str">
        <f t="shared" si="75"/>
        <v/>
      </c>
      <c r="G155" s="141" t="str">
        <f t="shared" ca="1" si="87"/>
        <v/>
      </c>
      <c r="H155" s="140" t="str">
        <f t="shared" si="76"/>
        <v/>
      </c>
      <c r="I155" s="141" t="str">
        <f t="shared" ca="1" si="88"/>
        <v/>
      </c>
      <c r="J155" s="140" t="str">
        <f t="shared" si="77"/>
        <v/>
      </c>
      <c r="K155" s="141" t="str">
        <f t="shared" ca="1" si="89"/>
        <v/>
      </c>
      <c r="L155" s="140" t="str">
        <f t="shared" si="78"/>
        <v/>
      </c>
      <c r="M155" s="141" t="str">
        <f t="shared" ca="1" si="90"/>
        <v/>
      </c>
      <c r="N155" s="140" t="str">
        <f t="shared" si="79"/>
        <v/>
      </c>
      <c r="O155" s="141" t="str">
        <f t="shared" ca="1" si="91"/>
        <v/>
      </c>
      <c r="P155" s="140" t="str">
        <f t="shared" si="80"/>
        <v/>
      </c>
      <c r="Q155" s="141" t="str">
        <f t="shared" ca="1" si="92"/>
        <v/>
      </c>
      <c r="R155" s="140" t="str">
        <f t="shared" si="81"/>
        <v/>
      </c>
      <c r="S155" s="141" t="str">
        <f t="shared" ca="1" si="93"/>
        <v/>
      </c>
      <c r="T155" s="140" t="str">
        <f t="shared" si="82"/>
        <v/>
      </c>
      <c r="U155" s="141" t="str">
        <f t="shared" si="94"/>
        <v/>
      </c>
      <c r="V155" s="140" t="str">
        <f t="shared" si="83"/>
        <v/>
      </c>
      <c r="W155" s="141" t="str">
        <f t="shared" si="95"/>
        <v/>
      </c>
      <c r="X155" s="140" t="str">
        <f t="shared" si="84"/>
        <v/>
      </c>
      <c r="Y155" s="115"/>
      <c r="Z155" s="115"/>
    </row>
    <row r="156" spans="1:26" ht="21" hidden="1" customHeight="1" x14ac:dyDescent="0.2">
      <c r="A156" s="137"/>
      <c r="B156" s="138" t="str">
        <f t="shared" si="41"/>
        <v/>
      </c>
      <c r="C156" s="141" t="str">
        <f t="shared" ca="1" si="85"/>
        <v/>
      </c>
      <c r="D156" s="140" t="str">
        <f t="shared" si="43"/>
        <v/>
      </c>
      <c r="E156" s="141" t="str">
        <f t="shared" ca="1" si="86"/>
        <v/>
      </c>
      <c r="F156" s="140" t="str">
        <f t="shared" si="75"/>
        <v/>
      </c>
      <c r="G156" s="141" t="str">
        <f t="shared" ca="1" si="87"/>
        <v/>
      </c>
      <c r="H156" s="140" t="str">
        <f t="shared" si="76"/>
        <v/>
      </c>
      <c r="I156" s="141" t="str">
        <f t="shared" ca="1" si="88"/>
        <v/>
      </c>
      <c r="J156" s="140" t="str">
        <f t="shared" si="77"/>
        <v/>
      </c>
      <c r="K156" s="141" t="str">
        <f t="shared" ca="1" si="89"/>
        <v/>
      </c>
      <c r="L156" s="140" t="str">
        <f t="shared" si="78"/>
        <v/>
      </c>
      <c r="M156" s="141" t="str">
        <f t="shared" ca="1" si="90"/>
        <v/>
      </c>
      <c r="N156" s="140" t="str">
        <f t="shared" si="79"/>
        <v/>
      </c>
      <c r="O156" s="141" t="str">
        <f t="shared" ca="1" si="91"/>
        <v/>
      </c>
      <c r="P156" s="140" t="str">
        <f t="shared" si="80"/>
        <v/>
      </c>
      <c r="Q156" s="141" t="str">
        <f t="shared" ca="1" si="92"/>
        <v/>
      </c>
      <c r="R156" s="140" t="str">
        <f t="shared" si="81"/>
        <v/>
      </c>
      <c r="S156" s="141" t="str">
        <f t="shared" ca="1" si="93"/>
        <v/>
      </c>
      <c r="T156" s="140" t="str">
        <f t="shared" si="82"/>
        <v/>
      </c>
      <c r="U156" s="141" t="str">
        <f t="shared" si="94"/>
        <v/>
      </c>
      <c r="V156" s="140" t="str">
        <f t="shared" si="83"/>
        <v/>
      </c>
      <c r="W156" s="141" t="str">
        <f t="shared" si="95"/>
        <v/>
      </c>
      <c r="X156" s="140" t="str">
        <f t="shared" si="84"/>
        <v/>
      </c>
      <c r="Y156" s="115"/>
      <c r="Z156" s="115"/>
    </row>
    <row r="157" spans="1:26" ht="21" hidden="1" customHeight="1" x14ac:dyDescent="0.2">
      <c r="A157" s="137"/>
      <c r="B157" s="138" t="str">
        <f t="shared" si="41"/>
        <v/>
      </c>
      <c r="C157" s="141" t="str">
        <f t="shared" ca="1" si="85"/>
        <v/>
      </c>
      <c r="D157" s="140" t="str">
        <f t="shared" si="43"/>
        <v/>
      </c>
      <c r="E157" s="141" t="str">
        <f t="shared" ca="1" si="86"/>
        <v/>
      </c>
      <c r="F157" s="140" t="str">
        <f t="shared" si="75"/>
        <v/>
      </c>
      <c r="G157" s="141" t="str">
        <f t="shared" ca="1" si="87"/>
        <v/>
      </c>
      <c r="H157" s="140" t="str">
        <f t="shared" si="76"/>
        <v/>
      </c>
      <c r="I157" s="141" t="str">
        <f t="shared" ca="1" si="88"/>
        <v/>
      </c>
      <c r="J157" s="140" t="str">
        <f t="shared" si="77"/>
        <v/>
      </c>
      <c r="K157" s="141" t="str">
        <f t="shared" ca="1" si="89"/>
        <v/>
      </c>
      <c r="L157" s="140" t="str">
        <f t="shared" si="78"/>
        <v/>
      </c>
      <c r="M157" s="141" t="str">
        <f t="shared" ca="1" si="90"/>
        <v/>
      </c>
      <c r="N157" s="140" t="str">
        <f t="shared" si="79"/>
        <v/>
      </c>
      <c r="O157" s="141" t="str">
        <f t="shared" ca="1" si="91"/>
        <v/>
      </c>
      <c r="P157" s="140" t="str">
        <f t="shared" si="80"/>
        <v/>
      </c>
      <c r="Q157" s="141" t="str">
        <f t="shared" ca="1" si="92"/>
        <v/>
      </c>
      <c r="R157" s="140" t="str">
        <f t="shared" si="81"/>
        <v/>
      </c>
      <c r="S157" s="141" t="str">
        <f t="shared" ca="1" si="93"/>
        <v/>
      </c>
      <c r="T157" s="140" t="str">
        <f t="shared" si="82"/>
        <v/>
      </c>
      <c r="U157" s="141" t="str">
        <f t="shared" si="94"/>
        <v/>
      </c>
      <c r="V157" s="140" t="str">
        <f t="shared" si="83"/>
        <v/>
      </c>
      <c r="W157" s="141" t="str">
        <f t="shared" si="95"/>
        <v/>
      </c>
      <c r="X157" s="140" t="str">
        <f t="shared" si="84"/>
        <v/>
      </c>
      <c r="Y157" s="115"/>
      <c r="Z157" s="115"/>
    </row>
    <row r="158" spans="1:26" ht="21" hidden="1" customHeight="1" x14ac:dyDescent="0.2">
      <c r="A158" s="137"/>
      <c r="B158" s="138" t="str">
        <f t="shared" si="41"/>
        <v/>
      </c>
      <c r="C158" s="141" t="str">
        <f t="shared" ca="1" si="85"/>
        <v/>
      </c>
      <c r="D158" s="140" t="str">
        <f t="shared" si="43"/>
        <v/>
      </c>
      <c r="E158" s="141" t="str">
        <f t="shared" ca="1" si="86"/>
        <v/>
      </c>
      <c r="F158" s="140" t="str">
        <f t="shared" si="75"/>
        <v/>
      </c>
      <c r="G158" s="141" t="str">
        <f t="shared" ca="1" si="87"/>
        <v/>
      </c>
      <c r="H158" s="140" t="str">
        <f t="shared" si="76"/>
        <v/>
      </c>
      <c r="I158" s="141" t="str">
        <f t="shared" ca="1" si="88"/>
        <v/>
      </c>
      <c r="J158" s="140" t="str">
        <f t="shared" si="77"/>
        <v/>
      </c>
      <c r="K158" s="141" t="str">
        <f t="shared" ca="1" si="89"/>
        <v/>
      </c>
      <c r="L158" s="140" t="str">
        <f t="shared" si="78"/>
        <v/>
      </c>
      <c r="M158" s="141" t="str">
        <f t="shared" ca="1" si="90"/>
        <v/>
      </c>
      <c r="N158" s="140" t="str">
        <f t="shared" si="79"/>
        <v/>
      </c>
      <c r="O158" s="141" t="str">
        <f t="shared" ca="1" si="91"/>
        <v/>
      </c>
      <c r="P158" s="140" t="str">
        <f t="shared" si="80"/>
        <v/>
      </c>
      <c r="Q158" s="141" t="str">
        <f t="shared" ca="1" si="92"/>
        <v/>
      </c>
      <c r="R158" s="140" t="str">
        <f t="shared" si="81"/>
        <v/>
      </c>
      <c r="S158" s="141" t="str">
        <f t="shared" ca="1" si="93"/>
        <v/>
      </c>
      <c r="T158" s="140" t="str">
        <f t="shared" si="82"/>
        <v/>
      </c>
      <c r="U158" s="141" t="str">
        <f t="shared" si="94"/>
        <v/>
      </c>
      <c r="V158" s="140" t="str">
        <f t="shared" si="83"/>
        <v/>
      </c>
      <c r="W158" s="141" t="str">
        <f t="shared" si="95"/>
        <v/>
      </c>
      <c r="X158" s="140" t="str">
        <f t="shared" si="84"/>
        <v/>
      </c>
      <c r="Y158" s="115"/>
      <c r="Z158" s="115"/>
    </row>
    <row r="159" spans="1:26" ht="21" hidden="1" customHeight="1" x14ac:dyDescent="0.2">
      <c r="A159" s="137"/>
      <c r="B159" s="138" t="str">
        <f t="shared" si="41"/>
        <v/>
      </c>
      <c r="C159" s="141" t="str">
        <f t="shared" ca="1" si="85"/>
        <v/>
      </c>
      <c r="D159" s="140" t="str">
        <f t="shared" si="43"/>
        <v/>
      </c>
      <c r="E159" s="141" t="str">
        <f t="shared" ca="1" si="86"/>
        <v/>
      </c>
      <c r="F159" s="140" t="str">
        <f t="shared" si="75"/>
        <v/>
      </c>
      <c r="G159" s="141" t="str">
        <f t="shared" ca="1" si="87"/>
        <v/>
      </c>
      <c r="H159" s="140" t="str">
        <f t="shared" si="76"/>
        <v/>
      </c>
      <c r="I159" s="141" t="str">
        <f t="shared" ca="1" si="88"/>
        <v/>
      </c>
      <c r="J159" s="140" t="str">
        <f t="shared" si="77"/>
        <v/>
      </c>
      <c r="K159" s="141" t="str">
        <f t="shared" ca="1" si="89"/>
        <v/>
      </c>
      <c r="L159" s="140" t="str">
        <f t="shared" si="78"/>
        <v/>
      </c>
      <c r="M159" s="141" t="str">
        <f t="shared" ca="1" si="90"/>
        <v/>
      </c>
      <c r="N159" s="140" t="str">
        <f t="shared" si="79"/>
        <v/>
      </c>
      <c r="O159" s="141" t="str">
        <f t="shared" ca="1" si="91"/>
        <v/>
      </c>
      <c r="P159" s="140" t="str">
        <f t="shared" si="80"/>
        <v/>
      </c>
      <c r="Q159" s="141" t="str">
        <f t="shared" ca="1" si="92"/>
        <v/>
      </c>
      <c r="R159" s="140" t="str">
        <f t="shared" si="81"/>
        <v/>
      </c>
      <c r="S159" s="141" t="str">
        <f t="shared" ca="1" si="93"/>
        <v/>
      </c>
      <c r="T159" s="140" t="str">
        <f t="shared" si="82"/>
        <v/>
      </c>
      <c r="U159" s="141" t="str">
        <f t="shared" si="94"/>
        <v/>
      </c>
      <c r="V159" s="140" t="str">
        <f t="shared" si="83"/>
        <v/>
      </c>
      <c r="W159" s="141" t="str">
        <f t="shared" si="95"/>
        <v/>
      </c>
      <c r="X159" s="140" t="str">
        <f t="shared" si="84"/>
        <v/>
      </c>
      <c r="Y159" s="115"/>
      <c r="Z159" s="115"/>
    </row>
    <row r="160" spans="1:26" ht="21" hidden="1" customHeight="1" x14ac:dyDescent="0.2">
      <c r="A160" s="137"/>
      <c r="B160" s="138" t="str">
        <f t="shared" si="41"/>
        <v/>
      </c>
      <c r="C160" s="141" t="str">
        <f t="shared" ca="1" si="85"/>
        <v/>
      </c>
      <c r="D160" s="140" t="str">
        <f t="shared" si="43"/>
        <v/>
      </c>
      <c r="E160" s="141" t="str">
        <f t="shared" ca="1" si="86"/>
        <v/>
      </c>
      <c r="F160" s="140" t="str">
        <f t="shared" si="75"/>
        <v/>
      </c>
      <c r="G160" s="141" t="str">
        <f t="shared" ca="1" si="87"/>
        <v/>
      </c>
      <c r="H160" s="140" t="str">
        <f t="shared" si="76"/>
        <v/>
      </c>
      <c r="I160" s="141" t="str">
        <f t="shared" ca="1" si="88"/>
        <v/>
      </c>
      <c r="J160" s="140" t="str">
        <f t="shared" si="77"/>
        <v/>
      </c>
      <c r="K160" s="141" t="str">
        <f t="shared" ca="1" si="89"/>
        <v/>
      </c>
      <c r="L160" s="140" t="str">
        <f t="shared" si="78"/>
        <v/>
      </c>
      <c r="M160" s="141" t="str">
        <f t="shared" ca="1" si="90"/>
        <v/>
      </c>
      <c r="N160" s="140" t="str">
        <f t="shared" si="79"/>
        <v/>
      </c>
      <c r="O160" s="141" t="str">
        <f t="shared" ca="1" si="91"/>
        <v/>
      </c>
      <c r="P160" s="140" t="str">
        <f t="shared" si="80"/>
        <v/>
      </c>
      <c r="Q160" s="141" t="str">
        <f t="shared" ca="1" si="92"/>
        <v/>
      </c>
      <c r="R160" s="140" t="str">
        <f t="shared" si="81"/>
        <v/>
      </c>
      <c r="S160" s="141" t="str">
        <f t="shared" ca="1" si="93"/>
        <v/>
      </c>
      <c r="T160" s="140" t="str">
        <f t="shared" si="82"/>
        <v/>
      </c>
      <c r="U160" s="141" t="str">
        <f t="shared" si="94"/>
        <v/>
      </c>
      <c r="V160" s="140" t="str">
        <f t="shared" si="83"/>
        <v/>
      </c>
      <c r="W160" s="141" t="str">
        <f t="shared" si="95"/>
        <v/>
      </c>
      <c r="X160" s="140" t="str">
        <f t="shared" si="84"/>
        <v/>
      </c>
      <c r="Y160" s="115"/>
      <c r="Z160" s="115"/>
    </row>
    <row r="161" spans="1:26" ht="21" hidden="1" customHeight="1" x14ac:dyDescent="0.2">
      <c r="A161" s="137"/>
      <c r="B161" s="138" t="str">
        <f t="shared" si="41"/>
        <v/>
      </c>
      <c r="C161" s="141" t="str">
        <f t="shared" ca="1" si="85"/>
        <v/>
      </c>
      <c r="D161" s="140" t="str">
        <f t="shared" si="43"/>
        <v/>
      </c>
      <c r="E161" s="141" t="str">
        <f t="shared" ca="1" si="86"/>
        <v/>
      </c>
      <c r="F161" s="140" t="str">
        <f t="shared" si="75"/>
        <v/>
      </c>
      <c r="G161" s="141" t="str">
        <f t="shared" ca="1" si="87"/>
        <v/>
      </c>
      <c r="H161" s="140" t="str">
        <f t="shared" si="76"/>
        <v/>
      </c>
      <c r="I161" s="141" t="str">
        <f t="shared" ca="1" si="88"/>
        <v/>
      </c>
      <c r="J161" s="140" t="str">
        <f t="shared" si="77"/>
        <v/>
      </c>
      <c r="K161" s="141" t="str">
        <f t="shared" ca="1" si="89"/>
        <v/>
      </c>
      <c r="L161" s="140" t="str">
        <f t="shared" si="78"/>
        <v/>
      </c>
      <c r="M161" s="141" t="str">
        <f t="shared" ca="1" si="90"/>
        <v/>
      </c>
      <c r="N161" s="140" t="str">
        <f t="shared" si="79"/>
        <v/>
      </c>
      <c r="O161" s="141" t="str">
        <f t="shared" ca="1" si="91"/>
        <v/>
      </c>
      <c r="P161" s="140" t="str">
        <f t="shared" si="80"/>
        <v/>
      </c>
      <c r="Q161" s="141" t="str">
        <f t="shared" ca="1" si="92"/>
        <v/>
      </c>
      <c r="R161" s="140" t="str">
        <f t="shared" si="81"/>
        <v/>
      </c>
      <c r="S161" s="141" t="str">
        <f t="shared" ca="1" si="93"/>
        <v/>
      </c>
      <c r="T161" s="140" t="str">
        <f t="shared" si="82"/>
        <v/>
      </c>
      <c r="U161" s="141" t="str">
        <f t="shared" si="94"/>
        <v/>
      </c>
      <c r="V161" s="140" t="str">
        <f t="shared" si="83"/>
        <v/>
      </c>
      <c r="W161" s="141" t="str">
        <f t="shared" si="95"/>
        <v/>
      </c>
      <c r="X161" s="140" t="str">
        <f t="shared" si="84"/>
        <v/>
      </c>
      <c r="Y161" s="115"/>
      <c r="Z161" s="115"/>
    </row>
    <row r="162" spans="1:26" ht="21" hidden="1" customHeight="1" x14ac:dyDescent="0.2">
      <c r="A162" s="137"/>
      <c r="B162" s="138" t="str">
        <f t="shared" si="41"/>
        <v/>
      </c>
      <c r="C162" s="141" t="str">
        <f t="shared" ca="1" si="85"/>
        <v/>
      </c>
      <c r="D162" s="140" t="str">
        <f t="shared" si="43"/>
        <v/>
      </c>
      <c r="E162" s="141" t="str">
        <f t="shared" ca="1" si="86"/>
        <v/>
      </c>
      <c r="F162" s="140" t="str">
        <f t="shared" si="75"/>
        <v/>
      </c>
      <c r="G162" s="141" t="str">
        <f t="shared" ca="1" si="87"/>
        <v/>
      </c>
      <c r="H162" s="140" t="str">
        <f t="shared" si="76"/>
        <v/>
      </c>
      <c r="I162" s="141" t="str">
        <f t="shared" ca="1" si="88"/>
        <v/>
      </c>
      <c r="J162" s="140" t="str">
        <f t="shared" si="77"/>
        <v/>
      </c>
      <c r="K162" s="141" t="str">
        <f t="shared" ca="1" si="89"/>
        <v/>
      </c>
      <c r="L162" s="140" t="str">
        <f t="shared" si="78"/>
        <v/>
      </c>
      <c r="M162" s="141" t="str">
        <f t="shared" ca="1" si="90"/>
        <v/>
      </c>
      <c r="N162" s="140" t="str">
        <f t="shared" si="79"/>
        <v/>
      </c>
      <c r="O162" s="141" t="str">
        <f t="shared" ca="1" si="91"/>
        <v/>
      </c>
      <c r="P162" s="140" t="str">
        <f t="shared" si="80"/>
        <v/>
      </c>
      <c r="Q162" s="141" t="str">
        <f t="shared" ca="1" si="92"/>
        <v/>
      </c>
      <c r="R162" s="140" t="str">
        <f t="shared" si="81"/>
        <v/>
      </c>
      <c r="S162" s="141" t="str">
        <f t="shared" ca="1" si="93"/>
        <v/>
      </c>
      <c r="T162" s="140" t="str">
        <f t="shared" si="82"/>
        <v/>
      </c>
      <c r="U162" s="141" t="str">
        <f t="shared" si="94"/>
        <v/>
      </c>
      <c r="V162" s="140" t="str">
        <f t="shared" si="83"/>
        <v/>
      </c>
      <c r="W162" s="141" t="str">
        <f t="shared" si="95"/>
        <v/>
      </c>
      <c r="X162" s="140" t="str">
        <f t="shared" si="84"/>
        <v/>
      </c>
      <c r="Y162" s="115"/>
      <c r="Z162" s="115"/>
    </row>
    <row r="163" spans="1:26" ht="12.75" customHeight="1" x14ac:dyDescent="0.2">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1:26" ht="12.75" customHeight="1" x14ac:dyDescent="0.2">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1:26" ht="12.75" customHeight="1" x14ac:dyDescent="0.2">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ht="12.75" customHeight="1" x14ac:dyDescent="0.2">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1:26" ht="12.75" customHeight="1" x14ac:dyDescent="0.2">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ht="12.75" customHeight="1" x14ac:dyDescent="0.2">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1:26" ht="12.75" customHeight="1" x14ac:dyDescent="0.2">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1:26" ht="12.75" customHeight="1" x14ac:dyDescent="0.2">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1:26" ht="12.75" customHeight="1" x14ac:dyDescent="0.2">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1:26" ht="12.75" customHeight="1" x14ac:dyDescent="0.2">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1:26" ht="12.75" customHeight="1" x14ac:dyDescent="0.2">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1:26" ht="12.75" customHeight="1" x14ac:dyDescent="0.2">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1:26" ht="12.75" customHeight="1" x14ac:dyDescent="0.2">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1:26" ht="12.75" customHeight="1" x14ac:dyDescent="0.2">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1:26" ht="12.75" customHeight="1" x14ac:dyDescent="0.2">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1:26" ht="12.75" customHeight="1" x14ac:dyDescent="0.2">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1:26" ht="12.75" customHeight="1" x14ac:dyDescent="0.2">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1:26" ht="12.75" customHeight="1" x14ac:dyDescent="0.2">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1:26" ht="12.75" customHeight="1" x14ac:dyDescent="0.2">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1:26" ht="12.75" customHeight="1" x14ac:dyDescent="0.2">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1:26" ht="12.75" customHeight="1" x14ac:dyDescent="0.2">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1:26" ht="12.75" customHeight="1" x14ac:dyDescent="0.2">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1:26" ht="12.75" customHeight="1" x14ac:dyDescent="0.2">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1:26" ht="12.75" customHeight="1" x14ac:dyDescent="0.2">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1:26" ht="12.75" customHeight="1" x14ac:dyDescent="0.2">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1:26" ht="12.75" customHeight="1" x14ac:dyDescent="0.2">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1:26" ht="12.75" customHeight="1" x14ac:dyDescent="0.2">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1:26" ht="12.75" customHeight="1" x14ac:dyDescent="0.2">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1:26" ht="12.75" customHeight="1" x14ac:dyDescent="0.2">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1:26" ht="12.75" customHeight="1" x14ac:dyDescent="0.2">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1:26" ht="12.75" customHeight="1" x14ac:dyDescent="0.2">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1:26" ht="12.75" customHeight="1" x14ac:dyDescent="0.2">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1:26" ht="12.75" customHeight="1" x14ac:dyDescent="0.2">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1:26" ht="12.75" customHeight="1" x14ac:dyDescent="0.2">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1:26" ht="12.75" customHeight="1" x14ac:dyDescent="0.2">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1:26" ht="12.75" customHeight="1" x14ac:dyDescent="0.2">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1:26" ht="12.75" customHeight="1" x14ac:dyDescent="0.2">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1:26" ht="12.75" customHeight="1" x14ac:dyDescent="0.2">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1:26" ht="12.75" customHeight="1" x14ac:dyDescent="0.2">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1:26" ht="12.75" customHeight="1" x14ac:dyDescent="0.2">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1:26" ht="12.75" customHeight="1" x14ac:dyDescent="0.2">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1:26" ht="12.75" customHeight="1" x14ac:dyDescent="0.2">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1:26" ht="12.75" customHeight="1" x14ac:dyDescent="0.2">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1:26" ht="12.75" customHeight="1" x14ac:dyDescent="0.2">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1:26" ht="12.75" customHeight="1" x14ac:dyDescent="0.2">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1:26" ht="12.75" customHeight="1" x14ac:dyDescent="0.2">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1:26" ht="12.75" customHeight="1" x14ac:dyDescent="0.2">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1:26" ht="12.75" customHeight="1" x14ac:dyDescent="0.2">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1:26" ht="12.75" customHeight="1" x14ac:dyDescent="0.2">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2.75" customHeight="1" x14ac:dyDescent="0.2">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1:26" ht="12.75" customHeight="1" x14ac:dyDescent="0.2">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1:26" ht="12.75" customHeight="1" x14ac:dyDescent="0.2">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1:26" ht="12.75" customHeight="1" x14ac:dyDescent="0.2">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1:26" ht="12.75" customHeight="1" x14ac:dyDescent="0.2">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1:26" ht="12.75" customHeight="1" x14ac:dyDescent="0.2">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1:26" ht="12.75" customHeight="1" x14ac:dyDescent="0.2">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1:26" ht="12.75" customHeight="1" x14ac:dyDescent="0.2">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1:26" ht="12.75" customHeight="1" x14ac:dyDescent="0.2">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1:26" ht="12.75" customHeight="1" x14ac:dyDescent="0.2">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1:26" ht="12.75" customHeight="1" x14ac:dyDescent="0.2">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1:26" ht="12.75" customHeight="1" x14ac:dyDescent="0.2">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1:26" ht="12.75" customHeight="1" x14ac:dyDescent="0.2">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1:26" ht="12.75" customHeight="1" x14ac:dyDescent="0.2">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1:26" ht="12.75" customHeight="1" x14ac:dyDescent="0.2">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1:26" ht="12.75" customHeight="1" x14ac:dyDescent="0.2">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1:26" ht="12.75" customHeight="1" x14ac:dyDescent="0.2">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1:26" ht="12.75" customHeight="1" x14ac:dyDescent="0.2">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1:26" ht="12.75" customHeight="1" x14ac:dyDescent="0.2">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1:26" ht="12.75" customHeight="1" x14ac:dyDescent="0.2">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1:26" ht="12.75" customHeight="1" x14ac:dyDescent="0.2">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1:26" ht="12.75" customHeight="1" x14ac:dyDescent="0.2">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1:26" ht="12.75" customHeight="1" x14ac:dyDescent="0.2">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1:26" ht="12.75" customHeight="1" x14ac:dyDescent="0.2">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1:26" ht="12.75" customHeight="1" x14ac:dyDescent="0.2">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1:26" ht="12.75" customHeight="1" x14ac:dyDescent="0.2">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1:26" ht="12.75" customHeight="1" x14ac:dyDescent="0.2">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1:26" ht="12.75" customHeight="1" x14ac:dyDescent="0.2">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1:26" ht="12.75" customHeight="1" x14ac:dyDescent="0.2">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1:26" ht="12.75" customHeight="1" x14ac:dyDescent="0.2">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1:26" ht="12.75" customHeight="1" x14ac:dyDescent="0.2">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1:26" ht="12.75" customHeight="1" x14ac:dyDescent="0.2">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1:26" ht="12.75" customHeight="1" x14ac:dyDescent="0.2">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1:26" ht="12.75" customHeight="1" x14ac:dyDescent="0.2">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1:26" ht="12.75" customHeight="1" x14ac:dyDescent="0.2">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1:26" ht="12.75" customHeight="1" x14ac:dyDescent="0.2">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1:26" ht="12.75" customHeight="1" x14ac:dyDescent="0.2">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1:26" ht="12.75" customHeight="1" x14ac:dyDescent="0.2">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1:26" ht="12.75" customHeight="1" x14ac:dyDescent="0.2">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1:26" ht="12.75" customHeight="1" x14ac:dyDescent="0.2">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1:26" ht="12.75" customHeight="1" x14ac:dyDescent="0.2">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1:26" ht="12.75" customHeight="1" x14ac:dyDescent="0.2">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1:26" ht="12.75" customHeight="1" x14ac:dyDescent="0.2">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1:26" ht="12.75" customHeight="1" x14ac:dyDescent="0.2">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1:26" ht="12.75" customHeight="1" x14ac:dyDescent="0.2">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1:26" ht="12.75" customHeight="1" x14ac:dyDescent="0.2">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1:26" ht="12.75" customHeight="1" x14ac:dyDescent="0.2">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1:26" ht="12.75" customHeight="1" x14ac:dyDescent="0.2">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1:26" ht="12.75" customHeight="1" x14ac:dyDescent="0.2">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1:26" ht="12.75" customHeight="1" x14ac:dyDescent="0.2">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1:26" ht="12.75" customHeight="1" x14ac:dyDescent="0.2">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1:26" ht="12.75" customHeight="1" x14ac:dyDescent="0.2">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1:26" ht="12.75" customHeight="1" x14ac:dyDescent="0.2">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1:26" ht="12.75" customHeight="1" x14ac:dyDescent="0.2">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1:26" ht="12.75" customHeight="1" x14ac:dyDescent="0.2">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1:26" ht="12.75" customHeight="1" x14ac:dyDescent="0.2">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1:26" ht="12.75" customHeight="1" x14ac:dyDescent="0.2">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1:26" ht="12.75" customHeight="1" x14ac:dyDescent="0.2">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1:26" ht="12.75" customHeight="1" x14ac:dyDescent="0.2">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1:26" ht="12.75" customHeight="1" x14ac:dyDescent="0.2">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1:26" ht="12.75" customHeight="1" x14ac:dyDescent="0.2">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1:26" ht="12.75" customHeight="1" x14ac:dyDescent="0.2">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1:26" ht="12.75" customHeight="1" x14ac:dyDescent="0.2">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1:26" ht="12.75" customHeight="1" x14ac:dyDescent="0.2">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1:26" ht="12.75" customHeight="1" x14ac:dyDescent="0.2">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1:26" ht="12.75" customHeight="1" x14ac:dyDescent="0.2">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1:26" ht="12.75" customHeight="1" x14ac:dyDescent="0.2">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1:26" ht="12.75" customHeight="1" x14ac:dyDescent="0.2">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1:26" ht="12.75" customHeight="1" x14ac:dyDescent="0.2">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1:26" ht="12.75" customHeight="1" x14ac:dyDescent="0.2">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1:26" ht="12.75" customHeight="1" x14ac:dyDescent="0.2">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1:26" ht="12.75" customHeight="1" x14ac:dyDescent="0.2">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1:26" ht="12.75" customHeight="1" x14ac:dyDescent="0.2">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1:26" ht="12.75" customHeight="1" x14ac:dyDescent="0.2">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1:26" ht="12.75" customHeight="1" x14ac:dyDescent="0.2">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1:26" ht="12.75" customHeight="1" x14ac:dyDescent="0.2">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1:26" ht="12.75" customHeight="1" x14ac:dyDescent="0.2">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1:26" ht="12.75" customHeight="1" x14ac:dyDescent="0.2">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1:26" ht="12.75" customHeight="1" x14ac:dyDescent="0.2">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1:26" ht="12.75" customHeight="1" x14ac:dyDescent="0.2">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1:26" ht="12.75" customHeight="1" x14ac:dyDescent="0.2">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1:26" ht="12.75" customHeight="1" x14ac:dyDescent="0.2">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1:26" ht="12.75" customHeight="1" x14ac:dyDescent="0.2">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1:26" ht="12.75" customHeight="1" x14ac:dyDescent="0.2">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1:26" ht="12.75" customHeight="1" x14ac:dyDescent="0.2">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1:26" ht="12.75" customHeight="1" x14ac:dyDescent="0.2">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1:26" ht="12.75" customHeight="1" x14ac:dyDescent="0.2">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1:26" ht="12.75" customHeight="1" x14ac:dyDescent="0.2">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1:26" ht="12.75" customHeight="1" x14ac:dyDescent="0.2">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1:26" ht="12.75" customHeight="1" x14ac:dyDescent="0.2">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1:26" ht="12.75" customHeight="1" x14ac:dyDescent="0.2">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1:26" ht="12.75" customHeight="1" x14ac:dyDescent="0.2">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1:26" ht="12.75" customHeight="1" x14ac:dyDescent="0.2">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1:26" ht="12.75" customHeight="1" x14ac:dyDescent="0.2">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1:26" ht="12.75" customHeight="1" x14ac:dyDescent="0.2">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1:26" ht="12.75" customHeight="1" x14ac:dyDescent="0.2">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1:26" ht="12.75" customHeight="1" x14ac:dyDescent="0.2">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1:26" ht="12.75" customHeight="1" x14ac:dyDescent="0.2">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1:26" ht="12.75" customHeight="1" x14ac:dyDescent="0.2">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1:26" ht="12.75" customHeight="1" x14ac:dyDescent="0.2">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1:26" ht="12.75" customHeight="1" x14ac:dyDescent="0.2">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1:26" ht="12.75" customHeight="1" x14ac:dyDescent="0.2">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1:26" ht="12.75" customHeight="1" x14ac:dyDescent="0.2">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1:26" ht="12.75" customHeight="1" x14ac:dyDescent="0.2">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1:26" ht="12.75" customHeight="1" x14ac:dyDescent="0.2">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1:26" ht="12.75" customHeight="1" x14ac:dyDescent="0.2">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1:26" ht="12.75" customHeight="1" x14ac:dyDescent="0.2">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1:26" ht="12.75" customHeight="1" x14ac:dyDescent="0.2">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1:26" ht="12.75" customHeight="1" x14ac:dyDescent="0.2">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1:26" ht="12.75" customHeight="1" x14ac:dyDescent="0.2">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1:26" ht="12.75" customHeight="1" x14ac:dyDescent="0.2">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1:26" ht="12.75" customHeight="1" x14ac:dyDescent="0.2">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1:26" ht="12.75" customHeight="1" x14ac:dyDescent="0.2">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1:26" ht="12.75" customHeight="1" x14ac:dyDescent="0.2">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1:26" ht="12.75" customHeight="1" x14ac:dyDescent="0.2">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1:26" ht="12.75" customHeight="1" x14ac:dyDescent="0.2">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1:26" ht="12.75" customHeight="1" x14ac:dyDescent="0.2">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1:26" ht="12.75" customHeight="1" x14ac:dyDescent="0.2">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1:26" ht="12.75" customHeight="1" x14ac:dyDescent="0.2">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1:26" ht="12.75" customHeight="1" x14ac:dyDescent="0.2">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1:26" ht="12.75" customHeight="1" x14ac:dyDescent="0.2">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1:26" ht="12.75" customHeight="1" x14ac:dyDescent="0.2">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1:26" ht="12.75" customHeight="1" x14ac:dyDescent="0.2">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1:26" ht="12.75" customHeight="1" x14ac:dyDescent="0.2">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1:26" ht="12.75" customHeight="1" x14ac:dyDescent="0.2">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1:26" ht="12.75" customHeight="1" x14ac:dyDescent="0.2">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1:26" ht="12.75" customHeight="1" x14ac:dyDescent="0.2">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1:26" ht="12.75" customHeight="1" x14ac:dyDescent="0.2">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1:26" ht="12.75" customHeight="1" x14ac:dyDescent="0.2">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1:26" ht="12.75" customHeight="1" x14ac:dyDescent="0.2">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1:26" ht="12.75" customHeight="1" x14ac:dyDescent="0.2">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1:26" ht="12.75" customHeight="1" x14ac:dyDescent="0.2">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1:26" ht="12.75" customHeight="1" x14ac:dyDescent="0.2">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1:26" ht="12.75" customHeight="1" x14ac:dyDescent="0.2">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1:26" ht="12.75" customHeight="1" x14ac:dyDescent="0.2">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1:26" ht="12.75" customHeight="1" x14ac:dyDescent="0.2">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1:26" ht="12.75" customHeight="1" x14ac:dyDescent="0.2">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1:26" ht="12.75" customHeight="1" x14ac:dyDescent="0.2">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1:26" ht="12.75" customHeight="1" x14ac:dyDescent="0.2">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1:26" ht="12.75" customHeight="1" x14ac:dyDescent="0.2">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1:26" ht="12.75" customHeight="1" x14ac:dyDescent="0.2">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1:26" ht="12.75" customHeight="1" x14ac:dyDescent="0.2">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1:26" ht="12.75" customHeight="1" x14ac:dyDescent="0.2">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1:26" ht="12.75" customHeight="1" x14ac:dyDescent="0.2">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1:26" ht="12.75" customHeight="1" x14ac:dyDescent="0.2">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1:26" ht="12.75" customHeight="1" x14ac:dyDescent="0.2">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1:26" ht="12.75" customHeight="1" x14ac:dyDescent="0.2">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1:26" ht="12.75" customHeight="1" x14ac:dyDescent="0.2">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1:26" ht="12.75" customHeight="1" x14ac:dyDescent="0.2">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1:26" ht="12.75" customHeight="1" x14ac:dyDescent="0.2">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1:26" ht="12.75" customHeight="1" x14ac:dyDescent="0.2">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1:26" ht="12.75" customHeight="1" x14ac:dyDescent="0.2">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1:26" ht="12.75" customHeight="1" x14ac:dyDescent="0.2">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1:26" ht="12.75" customHeight="1" x14ac:dyDescent="0.2">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1:26" ht="12.75" customHeight="1" x14ac:dyDescent="0.2">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1:26" ht="12.75" customHeight="1" x14ac:dyDescent="0.2">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1:26" ht="12.75" customHeight="1" x14ac:dyDescent="0.2">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1:26" ht="12.75" customHeight="1" x14ac:dyDescent="0.2">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1:26" ht="12.75" customHeight="1" x14ac:dyDescent="0.2">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1:26" ht="12.75" customHeight="1" x14ac:dyDescent="0.2">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1:26" ht="12.75" customHeight="1" x14ac:dyDescent="0.2">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1:26" ht="12.75" customHeight="1" x14ac:dyDescent="0.2">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1:26" ht="12.75" customHeight="1" x14ac:dyDescent="0.2">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1:26" ht="12.75" customHeight="1" x14ac:dyDescent="0.2">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1:26" ht="12.75" customHeight="1" x14ac:dyDescent="0.2">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1:26" ht="12.75" customHeight="1" x14ac:dyDescent="0.2">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1:26" ht="12.75" customHeight="1" x14ac:dyDescent="0.2">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1:26" ht="12.75" customHeight="1" x14ac:dyDescent="0.2">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1:26" ht="12.75" customHeight="1" x14ac:dyDescent="0.2">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1:26" ht="12.75" customHeight="1" x14ac:dyDescent="0.2">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1:26" ht="12.75" customHeight="1" x14ac:dyDescent="0.2">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1:26" ht="12.75" customHeight="1" x14ac:dyDescent="0.2">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1:26" ht="12.75" customHeight="1" x14ac:dyDescent="0.2">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1:26" ht="12.75" customHeight="1" x14ac:dyDescent="0.2">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1:26" ht="12.75" customHeight="1" x14ac:dyDescent="0.2">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1:26" ht="12.75" customHeight="1" x14ac:dyDescent="0.2">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1:26" ht="12.75" customHeight="1" x14ac:dyDescent="0.2">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1:26" ht="12.75" customHeight="1" x14ac:dyDescent="0.2">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1:26" ht="12.75" customHeight="1" x14ac:dyDescent="0.2">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1:26" ht="12.75" customHeight="1" x14ac:dyDescent="0.2">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1:26" ht="12.75" customHeight="1" x14ac:dyDescent="0.2">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1:26" ht="12.75" customHeight="1" x14ac:dyDescent="0.2">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1:26" ht="12.75" customHeight="1" x14ac:dyDescent="0.2">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1:26" ht="12.75" customHeight="1" x14ac:dyDescent="0.2">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1:26" ht="12.75" customHeight="1" x14ac:dyDescent="0.2">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1:26" ht="12.75" customHeight="1" x14ac:dyDescent="0.2">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1:26" ht="12.75" customHeight="1" x14ac:dyDescent="0.2">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1:26" ht="12.75" customHeight="1" x14ac:dyDescent="0.2">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1:26" ht="12.75" customHeight="1" x14ac:dyDescent="0.2">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1:26" ht="12.75" customHeight="1" x14ac:dyDescent="0.2">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1:26" ht="12.75" customHeight="1" x14ac:dyDescent="0.2">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1:26" ht="12.75" customHeight="1" x14ac:dyDescent="0.2">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1:26" ht="12.75" customHeight="1" x14ac:dyDescent="0.2">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1:26" ht="12.75" customHeight="1" x14ac:dyDescent="0.2">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1:26" ht="12.75" customHeight="1" x14ac:dyDescent="0.2">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1:26" ht="12.75" customHeight="1" x14ac:dyDescent="0.2">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1:26" ht="12.75" customHeight="1" x14ac:dyDescent="0.2">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1:26" ht="12.75" customHeight="1" x14ac:dyDescent="0.2">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1:26" ht="12.75" customHeight="1" x14ac:dyDescent="0.2">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1:26" ht="12.75" customHeight="1" x14ac:dyDescent="0.2">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1:26" ht="12.75" customHeight="1" x14ac:dyDescent="0.2">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1:26" ht="12.75" customHeight="1" x14ac:dyDescent="0.2">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1:26" ht="12.75" customHeight="1" x14ac:dyDescent="0.2">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1:26" ht="12.75" customHeight="1" x14ac:dyDescent="0.2">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1:26" ht="12.75" customHeight="1" x14ac:dyDescent="0.2">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1:26" ht="12.75" customHeight="1" x14ac:dyDescent="0.2">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1:26" ht="12.75" customHeight="1" x14ac:dyDescent="0.2">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1:26" ht="12.75" customHeight="1" x14ac:dyDescent="0.2">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1:26" ht="12.75" customHeight="1" x14ac:dyDescent="0.2">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1:26" ht="12.75" customHeight="1" x14ac:dyDescent="0.2">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1:26" ht="12.75" customHeight="1" x14ac:dyDescent="0.2">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1:26" ht="12.75" customHeight="1" x14ac:dyDescent="0.2">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1:26" ht="12.75" customHeight="1" x14ac:dyDescent="0.2">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1:26" ht="12.75" customHeight="1" x14ac:dyDescent="0.2">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1:26" ht="12.75" customHeight="1" x14ac:dyDescent="0.2">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1:26" ht="12.75" customHeight="1" x14ac:dyDescent="0.2">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1:26" ht="12.75" customHeight="1" x14ac:dyDescent="0.2">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1:26" ht="12.75" customHeight="1" x14ac:dyDescent="0.2">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1:26" ht="12.75" customHeight="1" x14ac:dyDescent="0.2">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1:26" ht="12.75" customHeight="1" x14ac:dyDescent="0.2">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1:26" ht="12.75" customHeight="1" x14ac:dyDescent="0.2">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1:26" ht="12.75" customHeight="1" x14ac:dyDescent="0.2">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1:26" ht="12.75" customHeight="1" x14ac:dyDescent="0.2">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1:26" ht="12.75" customHeight="1" x14ac:dyDescent="0.2">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ht="12.75" customHeight="1" x14ac:dyDescent="0.2">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1:26" ht="12.75" customHeight="1" x14ac:dyDescent="0.2">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1:26" ht="12.75" customHeight="1" x14ac:dyDescent="0.2">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1:26" ht="12.75" customHeight="1" x14ac:dyDescent="0.2">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1:26" ht="12.75" customHeight="1" x14ac:dyDescent="0.2">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1:26" ht="12.75" customHeight="1" x14ac:dyDescent="0.2">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1:26" ht="12.75" customHeight="1" x14ac:dyDescent="0.2">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1:26" ht="12.75" customHeight="1" x14ac:dyDescent="0.2">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1:26" ht="12.75" customHeight="1" x14ac:dyDescent="0.2">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1:26" ht="12.75" customHeight="1" x14ac:dyDescent="0.2">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1:26" ht="12.75" customHeight="1" x14ac:dyDescent="0.2">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1:26" ht="12.75" customHeight="1" x14ac:dyDescent="0.2">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1:26" ht="12.75" customHeight="1" x14ac:dyDescent="0.2">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1:26" ht="12.75" customHeight="1" x14ac:dyDescent="0.2">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1:26" ht="12.75" customHeight="1" x14ac:dyDescent="0.2">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1:26" ht="12.75" customHeight="1" x14ac:dyDescent="0.2">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1:26" ht="12.75" customHeight="1" x14ac:dyDescent="0.2">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1:26" ht="12.75" customHeight="1" x14ac:dyDescent="0.2">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1:26" ht="12.75" customHeight="1" x14ac:dyDescent="0.2">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1:26" ht="12.75" customHeight="1" x14ac:dyDescent="0.2">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1:26" ht="12.75" customHeight="1" x14ac:dyDescent="0.2">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1:26" ht="12.75" customHeight="1" x14ac:dyDescent="0.2">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1:26" ht="12.75" customHeight="1" x14ac:dyDescent="0.2">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1:26" ht="12.75" customHeight="1" x14ac:dyDescent="0.2">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1:26" ht="12.75" customHeight="1" x14ac:dyDescent="0.2">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1:26" ht="12.75" customHeight="1" x14ac:dyDescent="0.2">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1:26" ht="12.75" customHeight="1" x14ac:dyDescent="0.2">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1:26" ht="12.75" customHeight="1" x14ac:dyDescent="0.2">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1:26" ht="12.75" customHeight="1" x14ac:dyDescent="0.2">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1:26" ht="12.75" customHeight="1" x14ac:dyDescent="0.2">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1:26" ht="12.75" customHeight="1" x14ac:dyDescent="0.2">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1:26" ht="12.75" customHeight="1" x14ac:dyDescent="0.2">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1:26" ht="12.75" customHeight="1" x14ac:dyDescent="0.2">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1:26" ht="12.75" customHeight="1" x14ac:dyDescent="0.2">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1:26" ht="12.75" customHeight="1" x14ac:dyDescent="0.2">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1:26" ht="12.75" customHeight="1" x14ac:dyDescent="0.2">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1:26" ht="12.75" customHeight="1" x14ac:dyDescent="0.2">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1:26" ht="12.75" customHeight="1" x14ac:dyDescent="0.2">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1:26" ht="12.75" customHeight="1" x14ac:dyDescent="0.2">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1:26" ht="12.75" customHeight="1" x14ac:dyDescent="0.2">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1:26" ht="12.75" customHeight="1" x14ac:dyDescent="0.2">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1:26" ht="12.75" customHeight="1" x14ac:dyDescent="0.2">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1:26" ht="12.75" customHeight="1" x14ac:dyDescent="0.2">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1:26" ht="12.75" customHeight="1" x14ac:dyDescent="0.2">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1:26" ht="12.75" customHeight="1" x14ac:dyDescent="0.2">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1:26" ht="12.75" customHeight="1" x14ac:dyDescent="0.2">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1:26" ht="12.75" customHeight="1" x14ac:dyDescent="0.2">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1:26" ht="12.75" customHeight="1" x14ac:dyDescent="0.2">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1:26" ht="12.75" customHeight="1" x14ac:dyDescent="0.2">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1:26" ht="12.75" customHeight="1" x14ac:dyDescent="0.2">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1:26" ht="12.75" customHeight="1" x14ac:dyDescent="0.2">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1:26" ht="12.75" customHeight="1" x14ac:dyDescent="0.2">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1:26" ht="12.75" customHeight="1" x14ac:dyDescent="0.2">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1:26" ht="12.75" customHeight="1" x14ac:dyDescent="0.2">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1:26" ht="12.75" customHeight="1" x14ac:dyDescent="0.2">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1:26" ht="12.75" customHeight="1" x14ac:dyDescent="0.2">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1:26" ht="12.75" customHeight="1" x14ac:dyDescent="0.2">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1:26" ht="12.75" customHeight="1" x14ac:dyDescent="0.2">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1:26" ht="12.75" customHeight="1" x14ac:dyDescent="0.2">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1:26" ht="12.75" customHeight="1" x14ac:dyDescent="0.2">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1:26" ht="12.75" customHeight="1" x14ac:dyDescent="0.2">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1:26" ht="12.75" customHeight="1" x14ac:dyDescent="0.2">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1:26" ht="12.75" customHeight="1" x14ac:dyDescent="0.2">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1:26" ht="12.75" customHeight="1" x14ac:dyDescent="0.2">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1:26" ht="12.75" customHeight="1" x14ac:dyDescent="0.2">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1:26" ht="12.75" customHeight="1" x14ac:dyDescent="0.2">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1:26" ht="12.75" customHeight="1" x14ac:dyDescent="0.2">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1:26" ht="12.75" customHeight="1" x14ac:dyDescent="0.2">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1:26" ht="12.75" customHeight="1" x14ac:dyDescent="0.2">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1:26" ht="12.75" customHeight="1" x14ac:dyDescent="0.2">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1:26" ht="12.75" customHeight="1" x14ac:dyDescent="0.2">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1:26" ht="12.75" customHeight="1" x14ac:dyDescent="0.2">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1:26" ht="12.75" customHeight="1" x14ac:dyDescent="0.2">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1:26" ht="12.75" customHeight="1" x14ac:dyDescent="0.2">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1:26" ht="12.75" customHeight="1" x14ac:dyDescent="0.2">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1:26" ht="12.75" customHeight="1" x14ac:dyDescent="0.2">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1:26" ht="12.75" customHeight="1" x14ac:dyDescent="0.2">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1:26" ht="12.75" customHeight="1" x14ac:dyDescent="0.2">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1:26" ht="12.75" customHeight="1" x14ac:dyDescent="0.2">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1:26" ht="12.75" customHeight="1" x14ac:dyDescent="0.2">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1:26" ht="12.75" customHeight="1" x14ac:dyDescent="0.2">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1:26" ht="12.75" customHeight="1" x14ac:dyDescent="0.2">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1:26" ht="12.75" customHeight="1" x14ac:dyDescent="0.2">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1:26" ht="12.75" customHeight="1" x14ac:dyDescent="0.2">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1:26" ht="12.75" customHeight="1" x14ac:dyDescent="0.2">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1:26" ht="12.75" customHeight="1" x14ac:dyDescent="0.2">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1:26" ht="12.75" customHeight="1" x14ac:dyDescent="0.2">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1:26" ht="12.75" customHeight="1" x14ac:dyDescent="0.2">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1:26" ht="12.75" customHeight="1" x14ac:dyDescent="0.2">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1:26" ht="12.75" customHeight="1" x14ac:dyDescent="0.2">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1:26" ht="12.75" customHeight="1" x14ac:dyDescent="0.2">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1:26" ht="12.75" customHeight="1" x14ac:dyDescent="0.2">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1:26" ht="12.75" customHeight="1" x14ac:dyDescent="0.2">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1:26" ht="12.75" customHeight="1" x14ac:dyDescent="0.2">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1:26" ht="12.75" customHeight="1" x14ac:dyDescent="0.2">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1:26" ht="12.75" customHeight="1" x14ac:dyDescent="0.2">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1:26" ht="12.75" customHeight="1" x14ac:dyDescent="0.2">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1:26" ht="12.75" customHeight="1" x14ac:dyDescent="0.2">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1:26" ht="12.75" customHeight="1" x14ac:dyDescent="0.2">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1:26" ht="12.75" customHeight="1" x14ac:dyDescent="0.2">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1:26" ht="12.75" customHeight="1" x14ac:dyDescent="0.2">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1:26" ht="12.75" customHeight="1" x14ac:dyDescent="0.2">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1:26" ht="12.75" customHeight="1" x14ac:dyDescent="0.2">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1:26" ht="12.75" customHeight="1" x14ac:dyDescent="0.2">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1:26" ht="12.75" customHeight="1" x14ac:dyDescent="0.2">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1:26" ht="12.75" customHeight="1" x14ac:dyDescent="0.2">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1:26" ht="12.75" customHeight="1" x14ac:dyDescent="0.2">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1:26" ht="12.75" customHeight="1" x14ac:dyDescent="0.2">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1:26" ht="12.75" customHeight="1" x14ac:dyDescent="0.2">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1:26" ht="12.75" customHeight="1" x14ac:dyDescent="0.2">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1:26" ht="12.75" customHeight="1" x14ac:dyDescent="0.2">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1:26" ht="12.75" customHeight="1" x14ac:dyDescent="0.2">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1:26" ht="12.75" customHeight="1" x14ac:dyDescent="0.2">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1:26" ht="12.75" customHeight="1" x14ac:dyDescent="0.2">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1:26" ht="12.75" customHeight="1" x14ac:dyDescent="0.2">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1:26" ht="12.75" customHeight="1" x14ac:dyDescent="0.2">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1:26" ht="12.75" customHeight="1" x14ac:dyDescent="0.2">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1:26" ht="12.75" customHeight="1" x14ac:dyDescent="0.2">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1:26" ht="12.75" customHeight="1" x14ac:dyDescent="0.2">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1:26" ht="12.75" customHeight="1" x14ac:dyDescent="0.2">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1:26" ht="12.75" customHeight="1" x14ac:dyDescent="0.2">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1:26" ht="12.75" customHeight="1" x14ac:dyDescent="0.2">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1:26" ht="12.75" customHeight="1" x14ac:dyDescent="0.2">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1:26" ht="12.75" customHeight="1" x14ac:dyDescent="0.2">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1:26" ht="12.75" customHeight="1" x14ac:dyDescent="0.2">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1:26" ht="12.75" customHeight="1" x14ac:dyDescent="0.2">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1:26" ht="12.75" customHeight="1" x14ac:dyDescent="0.2">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1:26" ht="12.75" customHeight="1" x14ac:dyDescent="0.2">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1:26" ht="12.75" customHeight="1" x14ac:dyDescent="0.2">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1:26" ht="12.75" customHeight="1" x14ac:dyDescent="0.2">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1:26" ht="12.75" customHeight="1" x14ac:dyDescent="0.2">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1:26" ht="12.75" customHeight="1" x14ac:dyDescent="0.2">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1:26" ht="12.75" customHeight="1" x14ac:dyDescent="0.2">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1:26" ht="12.75" customHeight="1" x14ac:dyDescent="0.2">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1:26" ht="12.75" customHeight="1" x14ac:dyDescent="0.2">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1:26" ht="12.75" customHeight="1" x14ac:dyDescent="0.2">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1:26" ht="12.75" customHeight="1" x14ac:dyDescent="0.2">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1:26" ht="12.75" customHeight="1" x14ac:dyDescent="0.2">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1:26" ht="12.75" customHeight="1" x14ac:dyDescent="0.2">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1:26" ht="12.75" customHeight="1" x14ac:dyDescent="0.2">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1:26" ht="12.75" customHeight="1" x14ac:dyDescent="0.2">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1:26" ht="12.75" customHeight="1" x14ac:dyDescent="0.2">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1:26" ht="12.75" customHeight="1" x14ac:dyDescent="0.2">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1:26" ht="12.75" customHeight="1" x14ac:dyDescent="0.2">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1:26" ht="12.75" customHeight="1" x14ac:dyDescent="0.2">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1:26" ht="12.75" customHeight="1" x14ac:dyDescent="0.2">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1:26" ht="12.75" customHeight="1" x14ac:dyDescent="0.2">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1:26" ht="12.75" customHeight="1" x14ac:dyDescent="0.2">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1:26" ht="12.75" customHeight="1" x14ac:dyDescent="0.2">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1:26" ht="12.75" customHeight="1" x14ac:dyDescent="0.2">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1:26" ht="12.75" customHeight="1" x14ac:dyDescent="0.2">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1:26" ht="12.75" customHeight="1" x14ac:dyDescent="0.2">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1:26" ht="12.75" customHeight="1" x14ac:dyDescent="0.2">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1:26" ht="12.75" customHeight="1" x14ac:dyDescent="0.2">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1:26" ht="12.75" customHeight="1" x14ac:dyDescent="0.2">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1:26" ht="12.75" customHeight="1" x14ac:dyDescent="0.2">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1:26" ht="12.75" customHeight="1" x14ac:dyDescent="0.2">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1:26" ht="12.75" customHeight="1" x14ac:dyDescent="0.2">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1:26" ht="12.75" customHeight="1" x14ac:dyDescent="0.2">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1:26" ht="12.75" customHeight="1" x14ac:dyDescent="0.2">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1:26" ht="12.75" customHeight="1" x14ac:dyDescent="0.2">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1:26" ht="12.75" customHeight="1" x14ac:dyDescent="0.2">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1:26" ht="12.75" customHeight="1" x14ac:dyDescent="0.2">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1:26" ht="12.75" customHeight="1" x14ac:dyDescent="0.2">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1:26" ht="12.75" customHeight="1" x14ac:dyDescent="0.2">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1:26" ht="12.75" customHeight="1" x14ac:dyDescent="0.2">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1:26" ht="12.75" customHeight="1" x14ac:dyDescent="0.2">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1:26" ht="12.75" customHeight="1" x14ac:dyDescent="0.2">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1:26" ht="12.75" customHeight="1" x14ac:dyDescent="0.2">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1:26" ht="12.75" customHeight="1" x14ac:dyDescent="0.2">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1:26" ht="12.75" customHeight="1" x14ac:dyDescent="0.2">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1:26" ht="12.75" customHeight="1" x14ac:dyDescent="0.2">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1:26" ht="12.75" customHeight="1" x14ac:dyDescent="0.2">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1:26" ht="12.75" customHeight="1" x14ac:dyDescent="0.2">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1:26" ht="12.75" customHeight="1" x14ac:dyDescent="0.2">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1:26" ht="12.75" customHeight="1" x14ac:dyDescent="0.2">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1:26" ht="12.75" customHeight="1" x14ac:dyDescent="0.2">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1:26" ht="12.75" customHeight="1" x14ac:dyDescent="0.2">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1:26" ht="12.75" customHeight="1" x14ac:dyDescent="0.2">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1:26" ht="12.75" customHeight="1" x14ac:dyDescent="0.2">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1:26" ht="12.75" customHeight="1" x14ac:dyDescent="0.2">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1:26" ht="12.75" customHeight="1" x14ac:dyDescent="0.2">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1:26" ht="12.75" customHeight="1" x14ac:dyDescent="0.2">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1:26" ht="12.75" customHeight="1" x14ac:dyDescent="0.2">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1:26" ht="12.75" customHeight="1" x14ac:dyDescent="0.2">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1:26" ht="12.75" customHeight="1" x14ac:dyDescent="0.2">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1:26" ht="12.75" customHeight="1" x14ac:dyDescent="0.2">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1:26" ht="12.75" customHeight="1" x14ac:dyDescent="0.2">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1:26" ht="12.75" customHeight="1" x14ac:dyDescent="0.2">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1:26" ht="12.75" customHeight="1" x14ac:dyDescent="0.2">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1:26" ht="12.75" customHeight="1" x14ac:dyDescent="0.2">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1:26" ht="12.75" customHeight="1" x14ac:dyDescent="0.2">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1:26" ht="12.75" customHeight="1" x14ac:dyDescent="0.2">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1:26" ht="12.75" customHeight="1" x14ac:dyDescent="0.2">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1:26" ht="12.75" customHeight="1" x14ac:dyDescent="0.2">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1:26" ht="12.75" customHeight="1" x14ac:dyDescent="0.2">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1:26" ht="12.75" customHeight="1" x14ac:dyDescent="0.2">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1:26" ht="12.75" customHeight="1" x14ac:dyDescent="0.2">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1:26" ht="12.75" customHeight="1" x14ac:dyDescent="0.2">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1:26" ht="12.75" customHeight="1" x14ac:dyDescent="0.2">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1:26" ht="12.75" customHeight="1" x14ac:dyDescent="0.2">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1:26" ht="12.75" customHeight="1" x14ac:dyDescent="0.2">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1:26" ht="12.75" customHeight="1" x14ac:dyDescent="0.2">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1:26" ht="12.75" customHeight="1" x14ac:dyDescent="0.2">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1:26" ht="12.75" customHeight="1" x14ac:dyDescent="0.2">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1:26" ht="12.75" customHeight="1" x14ac:dyDescent="0.2">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1:26" ht="12.75" customHeight="1" x14ac:dyDescent="0.2">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1:26" ht="12.75" customHeight="1" x14ac:dyDescent="0.2">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1:26" ht="12.75" customHeight="1" x14ac:dyDescent="0.2">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1:26" ht="12.75" customHeight="1" x14ac:dyDescent="0.2">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1:26" ht="12.75" customHeight="1" x14ac:dyDescent="0.2">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1:26" ht="12.75" customHeight="1" x14ac:dyDescent="0.2">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1:26" ht="12.75" customHeight="1" x14ac:dyDescent="0.2">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1:26" ht="12.75" customHeight="1" x14ac:dyDescent="0.2">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1:26" ht="12.75" customHeight="1" x14ac:dyDescent="0.2">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1:26" ht="12.75" customHeight="1" x14ac:dyDescent="0.2">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1:26" ht="12.75" customHeight="1" x14ac:dyDescent="0.2">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1:26" ht="12.75" customHeight="1" x14ac:dyDescent="0.2">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1:26" ht="12.75" customHeight="1" x14ac:dyDescent="0.2">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1:26" ht="12.75" customHeight="1" x14ac:dyDescent="0.2">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1:26" ht="12.75" customHeight="1" x14ac:dyDescent="0.2">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1:26" ht="12.75" customHeight="1" x14ac:dyDescent="0.2">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1:26" ht="12.75" customHeight="1" x14ac:dyDescent="0.2">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1:26" ht="12.75" customHeight="1" x14ac:dyDescent="0.2">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1:26" ht="12.75" customHeight="1" x14ac:dyDescent="0.2">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1:26" ht="12.75" customHeight="1" x14ac:dyDescent="0.2">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1:26" ht="12.75" customHeight="1" x14ac:dyDescent="0.2">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1:26" ht="12.75" customHeight="1" x14ac:dyDescent="0.2">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1:26" ht="12.75" customHeight="1" x14ac:dyDescent="0.2">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1:26" ht="12.75" customHeight="1" x14ac:dyDescent="0.2">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1:26" ht="12.75" customHeight="1" x14ac:dyDescent="0.2">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1:26" ht="12.75" customHeight="1" x14ac:dyDescent="0.2">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1:26" ht="12.75" customHeight="1" x14ac:dyDescent="0.2">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1:26" ht="12.75" customHeight="1" x14ac:dyDescent="0.2">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1:26" ht="12.75" customHeight="1" x14ac:dyDescent="0.2">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1:26" ht="12.75" customHeight="1" x14ac:dyDescent="0.2">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1:26" ht="12.75" customHeight="1" x14ac:dyDescent="0.2">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1:26" ht="12.75" customHeight="1" x14ac:dyDescent="0.2">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1:26" ht="12.75" customHeight="1" x14ac:dyDescent="0.2">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1:26" ht="12.75" customHeight="1" x14ac:dyDescent="0.2">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1:26" ht="12.75" customHeight="1" x14ac:dyDescent="0.2">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1:26" ht="12.75" customHeight="1" x14ac:dyDescent="0.2">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1:26" ht="12.75" customHeight="1" x14ac:dyDescent="0.2">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1:26" ht="12.75" customHeight="1" x14ac:dyDescent="0.2">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1:26" ht="12.75" customHeight="1" x14ac:dyDescent="0.2">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1:26" ht="12.75" customHeight="1" x14ac:dyDescent="0.2">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1:26" ht="12.75" customHeight="1" x14ac:dyDescent="0.2">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1:26" ht="12.75" customHeight="1" x14ac:dyDescent="0.2">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1:26" ht="12.75" customHeight="1" x14ac:dyDescent="0.2">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1:26" ht="12.75" customHeight="1" x14ac:dyDescent="0.2">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1:26" ht="12.75" customHeight="1" x14ac:dyDescent="0.2">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1:26" ht="12.75" customHeight="1" x14ac:dyDescent="0.2">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1:26" ht="12.75" customHeight="1" x14ac:dyDescent="0.2">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1:26" ht="12.75" customHeight="1" x14ac:dyDescent="0.2">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1:26" ht="12.75" customHeight="1" x14ac:dyDescent="0.2">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1:26" ht="12.75" customHeight="1" x14ac:dyDescent="0.2">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1:26" ht="12.75" customHeight="1" x14ac:dyDescent="0.2">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1:26" ht="12.75" customHeight="1" x14ac:dyDescent="0.2">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1:26" ht="12.75" customHeight="1" x14ac:dyDescent="0.2">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1:26" ht="12.75" customHeight="1" x14ac:dyDescent="0.2">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1:26" ht="12.75" customHeight="1" x14ac:dyDescent="0.2">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1:26" ht="12.75" customHeight="1" x14ac:dyDescent="0.2">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1:26" ht="12.75" customHeight="1" x14ac:dyDescent="0.2">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1:26" ht="12.75" customHeight="1" x14ac:dyDescent="0.2">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1:26" ht="12.75" customHeight="1" x14ac:dyDescent="0.2">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1:26" ht="12.75" customHeight="1" x14ac:dyDescent="0.2">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1:26" ht="12.75" customHeight="1" x14ac:dyDescent="0.2">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1:26" ht="12.75" customHeight="1" x14ac:dyDescent="0.2">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1:26" ht="12.75" customHeight="1" x14ac:dyDescent="0.2">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1:26" ht="12.75" customHeight="1" x14ac:dyDescent="0.2">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1:26" ht="12.75" customHeight="1" x14ac:dyDescent="0.2">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1:26" ht="12.75" customHeight="1" x14ac:dyDescent="0.2">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1:26" ht="12.75" customHeight="1" x14ac:dyDescent="0.2">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1:26" ht="12.75" customHeight="1" x14ac:dyDescent="0.2">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1:26" ht="12.75" customHeight="1" x14ac:dyDescent="0.2">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1:26" ht="12.75" customHeight="1" x14ac:dyDescent="0.2">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1:26" ht="12.75" customHeight="1" x14ac:dyDescent="0.2">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1:26" ht="12.75" customHeight="1" x14ac:dyDescent="0.2">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1:26" ht="12.75" customHeight="1" x14ac:dyDescent="0.2">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1:26" ht="12.75" customHeight="1" x14ac:dyDescent="0.2">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1:26" ht="12.75" customHeight="1" x14ac:dyDescent="0.2">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1:26" ht="12.75" customHeight="1" x14ac:dyDescent="0.2">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1:26" ht="12.75" customHeight="1" x14ac:dyDescent="0.2">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1:26" ht="12.75" customHeight="1" x14ac:dyDescent="0.2">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1:26" ht="12.75" customHeight="1" x14ac:dyDescent="0.2">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1:26" ht="12.75" customHeight="1" x14ac:dyDescent="0.2">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1:26" ht="12.75" customHeight="1" x14ac:dyDescent="0.2">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1:26" ht="12.75" customHeight="1" x14ac:dyDescent="0.2">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1:26" ht="12.75" customHeight="1" x14ac:dyDescent="0.2">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1:26" ht="12.75" customHeight="1" x14ac:dyDescent="0.2">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1:26" ht="12.75" customHeight="1" x14ac:dyDescent="0.2">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1:26" ht="12.75" customHeight="1" x14ac:dyDescent="0.2">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1:26" ht="12.75" customHeight="1" x14ac:dyDescent="0.2">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1:26" ht="12.75" customHeight="1" x14ac:dyDescent="0.2">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1:26" ht="12.75" customHeight="1" x14ac:dyDescent="0.2">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1:26" ht="12.75" customHeight="1" x14ac:dyDescent="0.2">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1:26" ht="12.75" customHeight="1" x14ac:dyDescent="0.2">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1:26" ht="12.75" customHeight="1" x14ac:dyDescent="0.2">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1:26" ht="12.75" customHeight="1" x14ac:dyDescent="0.2">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1:26" ht="12.75" customHeight="1" x14ac:dyDescent="0.2">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1:26" ht="12.75" customHeight="1" x14ac:dyDescent="0.2">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1:26" ht="12.75" customHeight="1" x14ac:dyDescent="0.2">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1:26" ht="12.75" customHeight="1" x14ac:dyDescent="0.2">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1:26" ht="12.75" customHeight="1" x14ac:dyDescent="0.2">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1:26" ht="12.75" customHeight="1" x14ac:dyDescent="0.2">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1:26" ht="12.75" customHeight="1" x14ac:dyDescent="0.2">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1:26" ht="12.75" customHeight="1" x14ac:dyDescent="0.2">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1:26" ht="12.75" customHeight="1" x14ac:dyDescent="0.2">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1:26" ht="12.75" customHeight="1" x14ac:dyDescent="0.2">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1:26" ht="12.75" customHeight="1" x14ac:dyDescent="0.2">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1:26" ht="12.75" customHeight="1" x14ac:dyDescent="0.2">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1:26" ht="12.75" customHeight="1" x14ac:dyDescent="0.2">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1:26" ht="12.75" customHeight="1" x14ac:dyDescent="0.2">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1:26" ht="12.75" customHeight="1" x14ac:dyDescent="0.2">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1:26" ht="12.75" customHeight="1" x14ac:dyDescent="0.2">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1:26" ht="12.75" customHeight="1" x14ac:dyDescent="0.2">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1:26" ht="12.75" customHeight="1" x14ac:dyDescent="0.2">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1:26" ht="12.75" customHeight="1" x14ac:dyDescent="0.2">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1:26" ht="12.75" customHeight="1" x14ac:dyDescent="0.2">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1:26" ht="12.75" customHeight="1" x14ac:dyDescent="0.2">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1:26" ht="12.75" customHeight="1" x14ac:dyDescent="0.2">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1:26" ht="12.75" customHeight="1" x14ac:dyDescent="0.2">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1:26" ht="12.75" customHeight="1" x14ac:dyDescent="0.2">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1:26" ht="12.75" customHeight="1" x14ac:dyDescent="0.2">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1:26" ht="12.75" customHeight="1" x14ac:dyDescent="0.2">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1:26" ht="12.75" customHeight="1" x14ac:dyDescent="0.2">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1:26" ht="12.75" customHeight="1" x14ac:dyDescent="0.2">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1:26" ht="12.75" customHeight="1" x14ac:dyDescent="0.2">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1:26" ht="12.75" customHeight="1" x14ac:dyDescent="0.2">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1:26" ht="12.75" customHeight="1" x14ac:dyDescent="0.2">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1:26" ht="12.75" customHeight="1" x14ac:dyDescent="0.2">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1:26" ht="12.75" customHeight="1" x14ac:dyDescent="0.2">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1:26" ht="12.75" customHeight="1" x14ac:dyDescent="0.2">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1:26" ht="12.75" customHeight="1" x14ac:dyDescent="0.2">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1:26" ht="12.75" customHeight="1" x14ac:dyDescent="0.2">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1:26" ht="12.75" customHeight="1" x14ac:dyDescent="0.2">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1:26" ht="12.75" customHeight="1" x14ac:dyDescent="0.2">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1:26" ht="12.75" customHeight="1" x14ac:dyDescent="0.2">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1:26" ht="12.75" customHeight="1" x14ac:dyDescent="0.2">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1:26" ht="12.75" customHeight="1" x14ac:dyDescent="0.2">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1:26" ht="12.75" customHeight="1" x14ac:dyDescent="0.2">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1:26" ht="12.75" customHeight="1" x14ac:dyDescent="0.2">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1:26" ht="12.75" customHeight="1" x14ac:dyDescent="0.2">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1:26" ht="12.75" customHeight="1" x14ac:dyDescent="0.2">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1:26" ht="12.75" customHeight="1" x14ac:dyDescent="0.2">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1:26" ht="12.75" customHeight="1" x14ac:dyDescent="0.2">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1:26" ht="12.75" customHeight="1" x14ac:dyDescent="0.2">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1:26" ht="12.75" customHeight="1" x14ac:dyDescent="0.2">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1:26" ht="12.75" customHeight="1" x14ac:dyDescent="0.2">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1:26" ht="12.75" customHeight="1" x14ac:dyDescent="0.2">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1:26" ht="12.75" customHeight="1" x14ac:dyDescent="0.2">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1:26" ht="12.75" customHeight="1" x14ac:dyDescent="0.2">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1:26" ht="12.75" customHeight="1" x14ac:dyDescent="0.2">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1:26" ht="12.75" customHeight="1" x14ac:dyDescent="0.2">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1:26" ht="12.75" customHeight="1" x14ac:dyDescent="0.2">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1:26" ht="12.75" customHeight="1" x14ac:dyDescent="0.2">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1:26" ht="12.75" customHeight="1" x14ac:dyDescent="0.2">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1:26" ht="12.75" customHeight="1" x14ac:dyDescent="0.2">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1:26" ht="12.75" customHeight="1" x14ac:dyDescent="0.2">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1:26" ht="12.75" customHeight="1" x14ac:dyDescent="0.2">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1:26" ht="12.75" customHeight="1" x14ac:dyDescent="0.2">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1:26" ht="12.75" customHeight="1" x14ac:dyDescent="0.2">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1:26" ht="12.75" customHeight="1" x14ac:dyDescent="0.2">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1:26" ht="12.75" customHeight="1" x14ac:dyDescent="0.2">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1:26" ht="12.75" customHeight="1" x14ac:dyDescent="0.2">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1:26" ht="12.75" customHeight="1" x14ac:dyDescent="0.2">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1:26" ht="12.75" customHeight="1" x14ac:dyDescent="0.2">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1:26" ht="12.75" customHeight="1" x14ac:dyDescent="0.2">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1:26" ht="12.75" customHeight="1" x14ac:dyDescent="0.2">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1:26" ht="12.75" customHeight="1" x14ac:dyDescent="0.2">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1:26" ht="12.75" customHeight="1" x14ac:dyDescent="0.2">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1:26" ht="12.75" customHeight="1" x14ac:dyDescent="0.2">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1:26" ht="12.75" customHeight="1" x14ac:dyDescent="0.2">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1:26" ht="12.75" customHeight="1" x14ac:dyDescent="0.2">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1:26" ht="12.75" customHeight="1" x14ac:dyDescent="0.2">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1:26" ht="12.75" customHeight="1" x14ac:dyDescent="0.2">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1:26" ht="12.75" customHeight="1" x14ac:dyDescent="0.2">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1:26" ht="12.75" customHeight="1" x14ac:dyDescent="0.2">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1:26" ht="12.75" customHeight="1" x14ac:dyDescent="0.2">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1:26" ht="12.75" customHeight="1" x14ac:dyDescent="0.2">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1:26" ht="12.75" customHeight="1" x14ac:dyDescent="0.2">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1:26" ht="12.75" customHeight="1" x14ac:dyDescent="0.2">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1:26" ht="12.75" customHeight="1" x14ac:dyDescent="0.2">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1:26" ht="12.75" customHeight="1" x14ac:dyDescent="0.2">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1:26" ht="12.75" customHeight="1" x14ac:dyDescent="0.2">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1:26" ht="12.75" customHeight="1" x14ac:dyDescent="0.2">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1:26" ht="12.75" customHeight="1" x14ac:dyDescent="0.2">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1:26" ht="12.75" customHeight="1" x14ac:dyDescent="0.2">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1:26" ht="12.75" customHeight="1" x14ac:dyDescent="0.2">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1:26" ht="12.75" customHeight="1" x14ac:dyDescent="0.2">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1:26" ht="12.75" customHeight="1" x14ac:dyDescent="0.2">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1:26" ht="12.75" customHeight="1" x14ac:dyDescent="0.2">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1:26" ht="12.75" customHeight="1" x14ac:dyDescent="0.2">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1:26" ht="12.75" customHeight="1" x14ac:dyDescent="0.2">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1:26" ht="12.75" customHeight="1" x14ac:dyDescent="0.2">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1:26" ht="12.75" customHeight="1" x14ac:dyDescent="0.2">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1:26" ht="12.75" customHeight="1" x14ac:dyDescent="0.2">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1:26" ht="12.75" customHeight="1" x14ac:dyDescent="0.2">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1:26" ht="12.75" customHeight="1" x14ac:dyDescent="0.2">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1:26" ht="12.75" customHeight="1" x14ac:dyDescent="0.2">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1:26" ht="12.75" customHeight="1" x14ac:dyDescent="0.2">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1:26" ht="12.75" customHeight="1" x14ac:dyDescent="0.2">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1:26" ht="12.75" customHeight="1" x14ac:dyDescent="0.2">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1:26" ht="12.75" customHeight="1" x14ac:dyDescent="0.2">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1:26" ht="12.75" customHeight="1" x14ac:dyDescent="0.2">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1:26" ht="12.75" customHeight="1" x14ac:dyDescent="0.2">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1:26" ht="12.75" customHeight="1" x14ac:dyDescent="0.2">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1:26" ht="12.75" customHeight="1" x14ac:dyDescent="0.2">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1:26" ht="12.75" customHeight="1" x14ac:dyDescent="0.2">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1:26" ht="12.75" customHeight="1" x14ac:dyDescent="0.2">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1:26" ht="12.75" customHeight="1" x14ac:dyDescent="0.2">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1:26" ht="12.75" customHeight="1" x14ac:dyDescent="0.2">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1:26" ht="12.75" customHeight="1" x14ac:dyDescent="0.2">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1:26" ht="12.75" customHeight="1" x14ac:dyDescent="0.2">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1:26" ht="12.75" customHeight="1" x14ac:dyDescent="0.2">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1:26" ht="12.75" customHeight="1" x14ac:dyDescent="0.2">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1:26" ht="12.75" customHeight="1" x14ac:dyDescent="0.2">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1:26" ht="12.75" customHeight="1" x14ac:dyDescent="0.2">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1:26" ht="12.75" customHeight="1" x14ac:dyDescent="0.2">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1:26" ht="12.75" customHeight="1" x14ac:dyDescent="0.2">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1:26" ht="12.75" customHeight="1" x14ac:dyDescent="0.2">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1:26" ht="12.75" customHeight="1" x14ac:dyDescent="0.2">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1:26" ht="12.75" customHeight="1" x14ac:dyDescent="0.2">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1:26" ht="12.75" customHeight="1" x14ac:dyDescent="0.2">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1:26" ht="12.75" customHeight="1" x14ac:dyDescent="0.2">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1:26" ht="12.75" customHeight="1" x14ac:dyDescent="0.2">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1:26" ht="12.75" customHeight="1" x14ac:dyDescent="0.2">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1:26" ht="12.75" customHeight="1" x14ac:dyDescent="0.2">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1:26" ht="12.75" customHeight="1" x14ac:dyDescent="0.2">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1:26" ht="12.75" customHeight="1" x14ac:dyDescent="0.2">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1:26" ht="12.75" customHeight="1" x14ac:dyDescent="0.2">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1:26" ht="12.75" customHeight="1" x14ac:dyDescent="0.2">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1:26" ht="12.75" customHeight="1" x14ac:dyDescent="0.2">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1:26" ht="12.75" customHeight="1" x14ac:dyDescent="0.2">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1:26" ht="12.75" customHeight="1" x14ac:dyDescent="0.2">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1:26" ht="12.75" customHeight="1" x14ac:dyDescent="0.2">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1:26" ht="12.75" customHeight="1" x14ac:dyDescent="0.2">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1:26" ht="12.75" customHeight="1" x14ac:dyDescent="0.2">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1:26" ht="12.75" customHeight="1" x14ac:dyDescent="0.2">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1:26" ht="12.75" customHeight="1" x14ac:dyDescent="0.2">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1:26" ht="12.75" customHeight="1" x14ac:dyDescent="0.2">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1:26" ht="12.75" customHeight="1" x14ac:dyDescent="0.2">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1:26" ht="12.75" customHeight="1" x14ac:dyDescent="0.2">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1:26" ht="12.75" customHeight="1" x14ac:dyDescent="0.2">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1:26" ht="12.75" customHeight="1" x14ac:dyDescent="0.2">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1:26" ht="12.75" customHeight="1" x14ac:dyDescent="0.2">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1:26" ht="12.75" customHeight="1" x14ac:dyDescent="0.2">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1:26" ht="12.75" customHeight="1" x14ac:dyDescent="0.2">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1:26" ht="12.75" customHeight="1" x14ac:dyDescent="0.2">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1:26" ht="12.75" customHeight="1" x14ac:dyDescent="0.2">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1:26" ht="12.75" customHeight="1" x14ac:dyDescent="0.2">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1:26" ht="12.75" customHeight="1" x14ac:dyDescent="0.2">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1:26" ht="12.75" customHeight="1" x14ac:dyDescent="0.2">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1:26" ht="12.75" customHeight="1" x14ac:dyDescent="0.2">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1:26" ht="12.75" customHeight="1" x14ac:dyDescent="0.2">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1:26" ht="12.75" customHeight="1" x14ac:dyDescent="0.2">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1:26" ht="12.75" customHeight="1" x14ac:dyDescent="0.2">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1:26" ht="12.75" customHeight="1" x14ac:dyDescent="0.2">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1:26" ht="12.75" customHeight="1" x14ac:dyDescent="0.2">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1:26" ht="12.75" customHeight="1" x14ac:dyDescent="0.2">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1:26" ht="12.75" customHeight="1" x14ac:dyDescent="0.2">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1:26" ht="12.75" customHeight="1" x14ac:dyDescent="0.2">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1:26" ht="12.75" customHeight="1" x14ac:dyDescent="0.2">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1:26" ht="12.75" customHeight="1" x14ac:dyDescent="0.2">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1:26" ht="12.75" customHeight="1" x14ac:dyDescent="0.2">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1:26" ht="12.75" customHeight="1" x14ac:dyDescent="0.2">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1:26" ht="12.75" customHeight="1" x14ac:dyDescent="0.2">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1:26" ht="12.75" customHeight="1" x14ac:dyDescent="0.2">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1:26" ht="12.75" customHeight="1" x14ac:dyDescent="0.2">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1:26" ht="12.75" customHeight="1" x14ac:dyDescent="0.2">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1:26" ht="12.75" customHeight="1" x14ac:dyDescent="0.2">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1:26" ht="12.75" customHeight="1" x14ac:dyDescent="0.2">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1:26" ht="12.75" customHeight="1" x14ac:dyDescent="0.2">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1:26" ht="12.75" customHeight="1" x14ac:dyDescent="0.2">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1:26" ht="12.75" customHeight="1" x14ac:dyDescent="0.2">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1:26" ht="12.75" customHeight="1" x14ac:dyDescent="0.2">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1:26" ht="12.75" customHeight="1" x14ac:dyDescent="0.2">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1:26" ht="12.75" customHeight="1" x14ac:dyDescent="0.2">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1:26" ht="12.75" customHeight="1" x14ac:dyDescent="0.2">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1:26" ht="12.75" customHeight="1" x14ac:dyDescent="0.2">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1:26" ht="12.75" customHeight="1" x14ac:dyDescent="0.2">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1:26" ht="12.75" customHeight="1" x14ac:dyDescent="0.2">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1:26" ht="12.75" customHeight="1" x14ac:dyDescent="0.2">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1:26" ht="12.75" customHeight="1" x14ac:dyDescent="0.2">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1:26" ht="12.75" customHeight="1" x14ac:dyDescent="0.2">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1:26" ht="12.75" customHeight="1" x14ac:dyDescent="0.2">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1:26" ht="12.75" customHeight="1" x14ac:dyDescent="0.2">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1:26" ht="12.75" customHeight="1" x14ac:dyDescent="0.2">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1:26" ht="12.75" customHeight="1" x14ac:dyDescent="0.2">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1:26" ht="12.75" customHeight="1" x14ac:dyDescent="0.2">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1:26" ht="12.75" customHeight="1" x14ac:dyDescent="0.2">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1:26" ht="12.75" customHeight="1" x14ac:dyDescent="0.2">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1:26" ht="12.75" customHeight="1" x14ac:dyDescent="0.2">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1:26" ht="12.75" customHeight="1" x14ac:dyDescent="0.2">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1:26" ht="12.75" customHeight="1" x14ac:dyDescent="0.2">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1:26" ht="12.75" customHeight="1" x14ac:dyDescent="0.2">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1:26" ht="12.75" customHeight="1" x14ac:dyDescent="0.2">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1:26" ht="12.75" customHeight="1" x14ac:dyDescent="0.2">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1:26" ht="12.75" customHeight="1" x14ac:dyDescent="0.2">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1:26" ht="12.75" customHeight="1" x14ac:dyDescent="0.2">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1:26" ht="12.75" customHeight="1" x14ac:dyDescent="0.2">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1:26" ht="12.75" customHeight="1" x14ac:dyDescent="0.2">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1:26" ht="12.75" customHeight="1" x14ac:dyDescent="0.2">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1:26" ht="12.75" customHeight="1" x14ac:dyDescent="0.2">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1:26" ht="12.75" customHeight="1" x14ac:dyDescent="0.2">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1:26" ht="12.75" customHeight="1" x14ac:dyDescent="0.2">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1:26" ht="12.75" customHeight="1" x14ac:dyDescent="0.2">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1:26" ht="12.75" customHeight="1" x14ac:dyDescent="0.2">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1:26" ht="12.75" customHeight="1" x14ac:dyDescent="0.2">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1:26" ht="12.75" customHeight="1" x14ac:dyDescent="0.2">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1:26" ht="12.75" customHeight="1" x14ac:dyDescent="0.2">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1:26" ht="12.75" customHeight="1" x14ac:dyDescent="0.2">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1:26" ht="12.75" customHeight="1" x14ac:dyDescent="0.2">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1:26" ht="12.75" customHeight="1" x14ac:dyDescent="0.2">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1:26" ht="12.75" customHeight="1" x14ac:dyDescent="0.2">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1:26" ht="12.75" customHeight="1" x14ac:dyDescent="0.2">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1:26" ht="12.75" customHeight="1" x14ac:dyDescent="0.2">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1:26" ht="12.75" customHeight="1" x14ac:dyDescent="0.2">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1:26" ht="12.75" customHeight="1" x14ac:dyDescent="0.2">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1:26" ht="12.75" customHeight="1" x14ac:dyDescent="0.2">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1:26" ht="12.75" customHeight="1" x14ac:dyDescent="0.2">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1:26" ht="12.75" customHeight="1" x14ac:dyDescent="0.2">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1:26" ht="12.75" customHeight="1" x14ac:dyDescent="0.2">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1:26" ht="12.75" customHeight="1" x14ac:dyDescent="0.2">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1:26" ht="12.75" customHeight="1" x14ac:dyDescent="0.2">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1:26" ht="12.75" customHeight="1" x14ac:dyDescent="0.2">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1:26" ht="12.75" customHeight="1" x14ac:dyDescent="0.2">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1:26" ht="12.75" customHeight="1" x14ac:dyDescent="0.2">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1:26" ht="12.75" customHeight="1" x14ac:dyDescent="0.2">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1:26" ht="12.75" customHeight="1" x14ac:dyDescent="0.2">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1:26" ht="12.75" customHeight="1" x14ac:dyDescent="0.2">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1:26" ht="12.75" customHeight="1" x14ac:dyDescent="0.2">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1:26" ht="12.75" customHeight="1" x14ac:dyDescent="0.2">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1:26" ht="12.75" customHeight="1" x14ac:dyDescent="0.2">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1:26" ht="12.75" customHeight="1" x14ac:dyDescent="0.2">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1:26" ht="12.75" customHeight="1" x14ac:dyDescent="0.2">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1:26" ht="12.75" customHeight="1" x14ac:dyDescent="0.2">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1:26" ht="12.75" customHeight="1" x14ac:dyDescent="0.2">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1:26" ht="12.75" customHeight="1" x14ac:dyDescent="0.2">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1:26" ht="12.75" customHeight="1" x14ac:dyDescent="0.2">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1:26" ht="12.75" customHeight="1" x14ac:dyDescent="0.2">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1:26" ht="12.75" customHeight="1" x14ac:dyDescent="0.2">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1:26" ht="12.75" customHeight="1" x14ac:dyDescent="0.2">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1:26" ht="12.75" customHeight="1" x14ac:dyDescent="0.2">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1:26" ht="12.75" customHeight="1" x14ac:dyDescent="0.2">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1:26" ht="12.75" customHeight="1" x14ac:dyDescent="0.2">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1:26" ht="12.75" customHeight="1" x14ac:dyDescent="0.2">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1:26" ht="12.75" customHeight="1" x14ac:dyDescent="0.2">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1:26" ht="12.75" customHeight="1" x14ac:dyDescent="0.2">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1:26" ht="12.75" customHeight="1" x14ac:dyDescent="0.2">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1:26" ht="12.75" customHeight="1" x14ac:dyDescent="0.2">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1:26" ht="12.75" customHeight="1" x14ac:dyDescent="0.2">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1:26" ht="12.75" customHeight="1" x14ac:dyDescent="0.2">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1:26" ht="12.75" customHeight="1" x14ac:dyDescent="0.2">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1:26" ht="12.75" customHeight="1" x14ac:dyDescent="0.2">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1:26" ht="12.75" customHeight="1" x14ac:dyDescent="0.2">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1:26" ht="12.75" customHeight="1" x14ac:dyDescent="0.2">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1:26" ht="12.75" customHeight="1" x14ac:dyDescent="0.2">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1:26" ht="12.75" customHeight="1" x14ac:dyDescent="0.2">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1:26" ht="12.75" customHeight="1" x14ac:dyDescent="0.2">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1:26" ht="12.75" customHeight="1" x14ac:dyDescent="0.2">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1:26" ht="12.75" customHeight="1" x14ac:dyDescent="0.2">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1:26" ht="12.75" customHeight="1" x14ac:dyDescent="0.2">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1:26" ht="12.75" customHeight="1" x14ac:dyDescent="0.2">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1:26" ht="12.75" customHeight="1" x14ac:dyDescent="0.2">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sheetProtection algorithmName="SHA-512" hashValue="gGMptkKqfi1kfoDTosb1NVX2mnyeG2D5x2vGMFHSG0Hpi+5/fyLZCox2puv0W0Ejo1LQyJLrPMVJJCPAzE1CXQ==" saltValue="wDA8XnNopbIi1GXafDO9Lg==" spinCount="100000" sheet="1" objects="1" scenarios="1"/>
  <mergeCells count="70">
    <mergeCell ref="U9:V9"/>
    <mergeCell ref="W9:X9"/>
    <mergeCell ref="C8:D8"/>
    <mergeCell ref="E8:F8"/>
    <mergeCell ref="A9:B9"/>
    <mergeCell ref="C9:D9"/>
    <mergeCell ref="E9:F9"/>
    <mergeCell ref="G9:H9"/>
    <mergeCell ref="I9:J9"/>
    <mergeCell ref="Q8:R8"/>
    <mergeCell ref="S8:T8"/>
    <mergeCell ref="K9:L9"/>
    <mergeCell ref="M9:N9"/>
    <mergeCell ref="O9:P9"/>
    <mergeCell ref="Q9:R9"/>
    <mergeCell ref="S9:T9"/>
    <mergeCell ref="U7:V7"/>
    <mergeCell ref="W7:X7"/>
    <mergeCell ref="E5:F5"/>
    <mergeCell ref="G5:H5"/>
    <mergeCell ref="A7:A8"/>
    <mergeCell ref="C7:D7"/>
    <mergeCell ref="E7:F7"/>
    <mergeCell ref="G7:H7"/>
    <mergeCell ref="I7:J7"/>
    <mergeCell ref="U8:V8"/>
    <mergeCell ref="W8:X8"/>
    <mergeCell ref="G8:H8"/>
    <mergeCell ref="I8:J8"/>
    <mergeCell ref="K8:L8"/>
    <mergeCell ref="M8:N8"/>
    <mergeCell ref="O8:P8"/>
    <mergeCell ref="K7:L7"/>
    <mergeCell ref="M7:N7"/>
    <mergeCell ref="O7:P7"/>
    <mergeCell ref="Q7:R7"/>
    <mergeCell ref="S7:T7"/>
    <mergeCell ref="A1:X1"/>
    <mergeCell ref="A3:B3"/>
    <mergeCell ref="E3:H3"/>
    <mergeCell ref="K3:M3"/>
    <mergeCell ref="E4:F4"/>
    <mergeCell ref="G4:H4"/>
    <mergeCell ref="K4:M5"/>
    <mergeCell ref="U11:V11"/>
    <mergeCell ref="W11:X11"/>
    <mergeCell ref="A13:F13"/>
    <mergeCell ref="A72:F72"/>
    <mergeCell ref="A11:B11"/>
    <mergeCell ref="C11:D11"/>
    <mergeCell ref="E11:F11"/>
    <mergeCell ref="G11:H11"/>
    <mergeCell ref="I11:J11"/>
    <mergeCell ref="K11:L11"/>
    <mergeCell ref="M11:N11"/>
    <mergeCell ref="O11:P11"/>
    <mergeCell ref="Q11:R11"/>
    <mergeCell ref="S11:T11"/>
    <mergeCell ref="O10:P10"/>
    <mergeCell ref="Q10:R10"/>
    <mergeCell ref="S10:T10"/>
    <mergeCell ref="U10:V10"/>
    <mergeCell ref="W10:X10"/>
    <mergeCell ref="K10:L10"/>
    <mergeCell ref="M10:N10"/>
    <mergeCell ref="A10:B10"/>
    <mergeCell ref="C10:D10"/>
    <mergeCell ref="E10:F10"/>
    <mergeCell ref="G10:H10"/>
    <mergeCell ref="I10:J10"/>
  </mergeCells>
  <printOptions horizontalCentered="1"/>
  <pageMargins left="0.39370078740157483" right="0.19685039370078741" top="0.39370078740157483" bottom="0.19685039370078741" header="0" footer="0"/>
  <pageSetup scale="85" orientation="landscape"/>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showGridLines="0" topLeftCell="A13" workbookViewId="0">
      <selection activeCell="F15" sqref="F15:G15"/>
    </sheetView>
  </sheetViews>
  <sheetFormatPr baseColWidth="10" defaultColWidth="14.42578125" defaultRowHeight="15" customHeight="1" x14ac:dyDescent="0.2"/>
  <cols>
    <col min="1" max="1" width="6.140625" style="1" customWidth="1"/>
    <col min="2" max="2" width="13.7109375" style="1" customWidth="1"/>
    <col min="3" max="3" width="14.7109375" style="1" customWidth="1"/>
    <col min="4" max="4" width="11.140625" style="1" customWidth="1"/>
    <col min="5" max="5" width="10" style="1" customWidth="1"/>
    <col min="6" max="6" width="21.5703125" style="1" customWidth="1"/>
    <col min="7" max="7" width="12.140625" style="1" customWidth="1"/>
    <col min="8" max="8" width="13" style="1" customWidth="1"/>
    <col min="9" max="9" width="11.140625" style="1" customWidth="1"/>
    <col min="10" max="10" width="12" style="1" customWidth="1"/>
    <col min="11" max="11" width="11.140625" style="1" customWidth="1"/>
    <col min="12" max="12" width="8.140625" style="1" customWidth="1"/>
    <col min="13" max="13" width="17.7109375" style="1" customWidth="1"/>
    <col min="14" max="14" width="23" style="1" customWidth="1"/>
    <col min="15" max="15" width="22.140625" style="1" customWidth="1"/>
    <col min="16" max="16" width="11.42578125" style="1" hidden="1" customWidth="1"/>
    <col min="17" max="17" width="13.7109375" style="1" hidden="1" customWidth="1"/>
    <col min="18" max="18" width="8.28515625" style="1" hidden="1" customWidth="1"/>
    <col min="19" max="19" width="11.42578125" style="1" hidden="1" customWidth="1"/>
    <col min="20" max="26" width="11.42578125" style="1" customWidth="1"/>
    <col min="27" max="16384" width="14.42578125" style="1"/>
  </cols>
  <sheetData>
    <row r="1" spans="1:26" ht="31.5" customHeight="1" x14ac:dyDescent="0.25">
      <c r="A1" s="479" t="str">
        <f>+'1_ENTREGA'!A1</f>
        <v>UNIVERSIDAD DE ANTIOQUIA</v>
      </c>
      <c r="B1" s="336"/>
      <c r="C1" s="336"/>
      <c r="D1" s="336"/>
      <c r="E1" s="336"/>
      <c r="F1" s="336"/>
      <c r="G1" s="336"/>
      <c r="H1" s="336"/>
      <c r="I1" s="336"/>
      <c r="J1" s="336"/>
      <c r="K1" s="336"/>
      <c r="L1" s="336"/>
      <c r="M1" s="336"/>
      <c r="N1" s="336"/>
      <c r="O1" s="338"/>
      <c r="P1" s="112"/>
      <c r="Q1" s="112"/>
      <c r="R1" s="112"/>
      <c r="S1" s="112"/>
      <c r="T1" s="112"/>
      <c r="U1" s="112"/>
      <c r="V1" s="112"/>
      <c r="W1" s="112"/>
      <c r="X1" s="112"/>
      <c r="Y1" s="112"/>
      <c r="Z1" s="112"/>
    </row>
    <row r="2" spans="1:26" ht="23.25" customHeight="1" x14ac:dyDescent="0.25">
      <c r="A2" s="480" t="str">
        <f>+'1_ENTREGA'!A2</f>
        <v>Invitación Pública N° VA-002-2021</v>
      </c>
      <c r="B2" s="340"/>
      <c r="C2" s="340"/>
      <c r="D2" s="340"/>
      <c r="E2" s="340"/>
      <c r="F2" s="340"/>
      <c r="G2" s="340"/>
      <c r="H2" s="340"/>
      <c r="I2" s="340"/>
      <c r="J2" s="340"/>
      <c r="K2" s="340"/>
      <c r="L2" s="340"/>
      <c r="M2" s="340"/>
      <c r="N2" s="340"/>
      <c r="O2" s="341"/>
      <c r="P2" s="112"/>
      <c r="Q2" s="112"/>
      <c r="R2" s="112"/>
      <c r="S2" s="112"/>
      <c r="T2" s="112"/>
      <c r="U2" s="112"/>
      <c r="V2" s="112"/>
      <c r="W2" s="112"/>
      <c r="X2" s="112"/>
      <c r="Y2" s="112"/>
      <c r="Z2" s="112"/>
    </row>
    <row r="3" spans="1:26" ht="70.5" customHeight="1" x14ac:dyDescent="0.25">
      <c r="A3" s="481"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B3" s="340"/>
      <c r="C3" s="340"/>
      <c r="D3" s="340"/>
      <c r="E3" s="340"/>
      <c r="F3" s="340"/>
      <c r="G3" s="340"/>
      <c r="H3" s="340"/>
      <c r="I3" s="340"/>
      <c r="J3" s="340"/>
      <c r="K3" s="340"/>
      <c r="L3" s="340"/>
      <c r="M3" s="340"/>
      <c r="N3" s="340"/>
      <c r="O3" s="341"/>
      <c r="P3" s="112"/>
      <c r="Q3" s="112"/>
      <c r="R3" s="112"/>
      <c r="S3" s="112"/>
      <c r="T3" s="112"/>
      <c r="U3" s="112"/>
      <c r="V3" s="112"/>
      <c r="W3" s="112"/>
      <c r="X3" s="112"/>
      <c r="Y3" s="112"/>
      <c r="Z3" s="112"/>
    </row>
    <row r="4" spans="1:26" ht="26.25" customHeight="1" x14ac:dyDescent="0.25">
      <c r="A4" s="343"/>
      <c r="B4" s="344"/>
      <c r="C4" s="344"/>
      <c r="D4" s="344"/>
      <c r="E4" s="344"/>
      <c r="F4" s="344"/>
      <c r="G4" s="344"/>
      <c r="H4" s="344"/>
      <c r="I4" s="344"/>
      <c r="J4" s="344"/>
      <c r="K4" s="344"/>
      <c r="L4" s="344"/>
      <c r="M4" s="344"/>
      <c r="N4" s="344"/>
      <c r="O4" s="346"/>
      <c r="P4" s="112"/>
      <c r="Q4" s="112"/>
      <c r="R4" s="112"/>
      <c r="S4" s="112"/>
      <c r="T4" s="112"/>
      <c r="U4" s="112"/>
      <c r="V4" s="112"/>
      <c r="W4" s="112"/>
      <c r="X4" s="112"/>
      <c r="Y4" s="112"/>
      <c r="Z4" s="112"/>
    </row>
    <row r="5" spans="1:26" ht="15.75" thickBot="1" x14ac:dyDescent="0.3">
      <c r="A5" s="144"/>
      <c r="B5" s="144"/>
      <c r="C5" s="144"/>
      <c r="D5" s="144"/>
      <c r="E5" s="144"/>
      <c r="F5" s="144"/>
      <c r="G5" s="144"/>
      <c r="H5" s="144"/>
      <c r="I5" s="144"/>
      <c r="J5" s="144"/>
      <c r="K5" s="144"/>
      <c r="L5" s="144"/>
      <c r="M5" s="144"/>
      <c r="N5" s="144"/>
      <c r="O5" s="144"/>
      <c r="P5" s="112"/>
      <c r="Q5" s="112"/>
      <c r="R5" s="112"/>
      <c r="S5" s="112"/>
      <c r="T5" s="112"/>
      <c r="U5" s="112"/>
      <c r="V5" s="112"/>
      <c r="W5" s="112"/>
      <c r="X5" s="112"/>
      <c r="Y5" s="112"/>
      <c r="Z5" s="112"/>
    </row>
    <row r="6" spans="1:26" ht="15" customHeight="1" thickBot="1" x14ac:dyDescent="0.3">
      <c r="A6" s="482" t="s">
        <v>148</v>
      </c>
      <c r="B6" s="452"/>
      <c r="C6" s="145">
        <v>3740.14</v>
      </c>
      <c r="D6" s="482" t="s">
        <v>149</v>
      </c>
      <c r="E6" s="451"/>
      <c r="F6" s="452"/>
      <c r="G6" s="483" t="s">
        <v>150</v>
      </c>
      <c r="H6" s="451"/>
      <c r="I6" s="451"/>
      <c r="J6" s="452"/>
      <c r="K6" s="144"/>
      <c r="L6" s="144"/>
      <c r="M6" s="146" t="s">
        <v>151</v>
      </c>
      <c r="N6" s="147">
        <f>'5.2.1 EXPERIENCIA GRAL'!$N$6</f>
        <v>485608021</v>
      </c>
      <c r="P6" s="112"/>
      <c r="Q6" s="112"/>
      <c r="R6" s="112"/>
      <c r="S6" s="112"/>
      <c r="T6" s="112"/>
      <c r="U6" s="112"/>
      <c r="V6" s="112"/>
      <c r="W6" s="112"/>
      <c r="X6" s="112"/>
      <c r="Y6" s="112"/>
      <c r="Z6" s="112"/>
    </row>
    <row r="7" spans="1:26" ht="21.75" thickBot="1" x14ac:dyDescent="0.3">
      <c r="A7" s="484" t="s">
        <v>152</v>
      </c>
      <c r="B7" s="452"/>
      <c r="C7" s="148">
        <v>44319</v>
      </c>
      <c r="D7" s="149">
        <v>1</v>
      </c>
      <c r="E7" s="489" t="s">
        <v>153</v>
      </c>
      <c r="F7" s="452"/>
      <c r="G7" s="150">
        <f>IF(($C$6-TRUNC($C$6))&lt;=0.5,1,2)</f>
        <v>1</v>
      </c>
      <c r="H7" s="485" t="str">
        <f>IF(G7=3,VLOOKUP(G7,$D$7:$E$8,2,FALSE),IF(G7=2,VLOOKUP(G7,$D$7:$E$8,2,FALSE),IF(G7=1,VLOOKUP(G7,$D$7:$E$8,2,FALSE),"NINGUNO")))</f>
        <v>Desviación estándar</v>
      </c>
      <c r="I7" s="486"/>
      <c r="J7" s="151">
        <f ca="1">IF($H$7="Media aritmética",ROUND(SUM(F14:G22)/N7,2),ROUND(_xlfn.STDEV.P(F14:G22),2))</f>
        <v>23958040.309999999</v>
      </c>
      <c r="K7" s="144"/>
      <c r="L7" s="144"/>
      <c r="M7" s="152" t="s">
        <v>154</v>
      </c>
      <c r="N7" s="153">
        <f ca="1">COUNT(F14:F24)</f>
        <v>7</v>
      </c>
      <c r="P7" s="112"/>
      <c r="Q7" s="112"/>
      <c r="R7" s="112"/>
      <c r="S7" s="112"/>
      <c r="T7" s="112"/>
      <c r="U7" s="112"/>
      <c r="V7" s="112"/>
      <c r="W7" s="112"/>
      <c r="X7" s="112"/>
      <c r="Y7" s="112"/>
      <c r="Z7" s="112"/>
    </row>
    <row r="8" spans="1:26" ht="26.25" customHeight="1" thickBot="1" x14ac:dyDescent="0.3">
      <c r="A8" s="484" t="s">
        <v>155</v>
      </c>
      <c r="B8" s="452"/>
      <c r="C8" s="154">
        <v>408073967</v>
      </c>
      <c r="D8" s="149">
        <v>2</v>
      </c>
      <c r="E8" s="489" t="s">
        <v>156</v>
      </c>
      <c r="F8" s="452"/>
      <c r="G8" s="144"/>
      <c r="H8" s="144"/>
      <c r="I8" s="144"/>
      <c r="J8" s="144"/>
      <c r="K8" s="144"/>
      <c r="L8" s="144"/>
      <c r="M8" s="144"/>
      <c r="N8" s="144"/>
      <c r="O8" s="144"/>
      <c r="P8" s="112"/>
      <c r="Q8" s="112"/>
      <c r="R8" s="112"/>
      <c r="S8" s="112"/>
      <c r="T8" s="112"/>
      <c r="U8" s="112"/>
      <c r="V8" s="112"/>
      <c r="W8" s="112"/>
      <c r="X8" s="112"/>
      <c r="Y8" s="112"/>
      <c r="Z8" s="112"/>
    </row>
    <row r="9" spans="1:26" ht="21" hidden="1" customHeight="1" x14ac:dyDescent="0.25">
      <c r="A9" s="484" t="s">
        <v>157</v>
      </c>
      <c r="B9" s="452"/>
      <c r="C9" s="155">
        <v>0</v>
      </c>
      <c r="D9" s="144"/>
      <c r="E9" s="144"/>
      <c r="F9" s="144"/>
      <c r="G9" s="144"/>
      <c r="H9" s="144"/>
      <c r="I9" s="144"/>
      <c r="J9" s="144"/>
      <c r="K9" s="144"/>
      <c r="L9" s="144"/>
      <c r="M9" s="144"/>
      <c r="N9" s="144"/>
      <c r="O9" s="144"/>
      <c r="P9" s="112"/>
      <c r="Q9" s="112"/>
      <c r="R9" s="112"/>
      <c r="S9" s="112"/>
      <c r="T9" s="112"/>
      <c r="U9" s="112"/>
      <c r="V9" s="112"/>
      <c r="W9" s="112"/>
      <c r="X9" s="112"/>
      <c r="Y9" s="112"/>
      <c r="Z9" s="112"/>
    </row>
    <row r="10" spans="1:26" ht="21" customHeight="1" x14ac:dyDescent="0.25">
      <c r="A10" s="144"/>
      <c r="B10" s="144"/>
      <c r="C10" s="144"/>
      <c r="D10" s="144"/>
      <c r="E10" s="144"/>
      <c r="F10" s="144"/>
      <c r="G10" s="144"/>
      <c r="H10" s="144"/>
      <c r="I10" s="144"/>
      <c r="J10" s="144"/>
      <c r="K10" s="144"/>
      <c r="L10" s="144"/>
      <c r="M10" s="144"/>
      <c r="N10" s="144"/>
      <c r="O10" s="144"/>
      <c r="P10" s="112"/>
      <c r="Q10" s="112"/>
      <c r="R10" s="112"/>
      <c r="S10" s="112"/>
      <c r="T10" s="112"/>
      <c r="U10" s="112"/>
      <c r="V10" s="112"/>
      <c r="W10" s="112"/>
      <c r="X10" s="112"/>
      <c r="Y10" s="112"/>
      <c r="Z10" s="112"/>
    </row>
    <row r="11" spans="1:26" ht="28.5" customHeight="1" x14ac:dyDescent="0.25">
      <c r="A11" s="144"/>
      <c r="B11" s="144"/>
      <c r="C11" s="144"/>
      <c r="D11" s="144"/>
      <c r="E11" s="144"/>
      <c r="F11" s="144"/>
      <c r="G11" s="112"/>
      <c r="H11" s="490" t="s">
        <v>158</v>
      </c>
      <c r="I11" s="361"/>
      <c r="J11" s="463"/>
      <c r="K11" s="156" t="s">
        <v>78</v>
      </c>
      <c r="L11" s="112"/>
      <c r="M11" s="144"/>
      <c r="N11" s="112"/>
      <c r="O11" s="112"/>
      <c r="P11" s="112"/>
      <c r="Q11" s="112"/>
      <c r="R11" s="112"/>
      <c r="S11" s="112"/>
      <c r="T11" s="112"/>
      <c r="U11" s="112"/>
      <c r="V11" s="112"/>
      <c r="W11" s="112"/>
      <c r="X11" s="112"/>
      <c r="Y11" s="112"/>
      <c r="Z11" s="112"/>
    </row>
    <row r="12" spans="1:26" ht="18" customHeight="1" x14ac:dyDescent="0.25">
      <c r="A12" s="157"/>
      <c r="B12" s="144"/>
      <c r="C12" s="157"/>
      <c r="D12" s="144"/>
      <c r="E12" s="158" t="s">
        <v>159</v>
      </c>
      <c r="F12" s="144"/>
      <c r="G12" s="112"/>
      <c r="H12" s="159">
        <v>100</v>
      </c>
      <c r="I12" s="159">
        <v>120</v>
      </c>
      <c r="J12" s="159">
        <f>200-I12</f>
        <v>80</v>
      </c>
      <c r="K12" s="156">
        <f>+SUM(H12:J12)</f>
        <v>300</v>
      </c>
      <c r="L12" s="144"/>
      <c r="M12" s="112"/>
      <c r="N12" s="112"/>
      <c r="O12" s="112"/>
      <c r="P12" s="112"/>
      <c r="Q12" s="112"/>
      <c r="R12" s="112"/>
      <c r="S12" s="112"/>
      <c r="T12" s="112"/>
      <c r="U12" s="112"/>
      <c r="V12" s="112"/>
      <c r="W12" s="112"/>
      <c r="X12" s="112"/>
      <c r="Y12" s="112"/>
      <c r="Z12" s="112"/>
    </row>
    <row r="13" spans="1:26" ht="47.25" customHeight="1" x14ac:dyDescent="0.25">
      <c r="A13" s="160" t="s">
        <v>160</v>
      </c>
      <c r="B13" s="487" t="s">
        <v>161</v>
      </c>
      <c r="C13" s="361"/>
      <c r="D13" s="362"/>
      <c r="E13" s="161" t="s">
        <v>162</v>
      </c>
      <c r="F13" s="487" t="s">
        <v>163</v>
      </c>
      <c r="G13" s="362"/>
      <c r="H13" s="162" t="s">
        <v>164</v>
      </c>
      <c r="I13" s="162" t="s">
        <v>165</v>
      </c>
      <c r="J13" s="162" t="s">
        <v>166</v>
      </c>
      <c r="K13" s="163" t="s">
        <v>167</v>
      </c>
      <c r="L13" s="163" t="s">
        <v>168</v>
      </c>
      <c r="M13" s="487" t="s">
        <v>169</v>
      </c>
      <c r="N13" s="362"/>
      <c r="O13" s="112"/>
      <c r="P13" s="164"/>
      <c r="Q13" s="488" t="s">
        <v>168</v>
      </c>
      <c r="R13" s="331"/>
      <c r="S13" s="112"/>
      <c r="T13" s="112"/>
      <c r="U13" s="112"/>
      <c r="V13" s="112"/>
      <c r="W13" s="112"/>
      <c r="X13" s="112"/>
      <c r="Y13" s="112"/>
      <c r="Z13" s="112"/>
    </row>
    <row r="14" spans="1:26" ht="59.25" customHeight="1" x14ac:dyDescent="0.25">
      <c r="A14" s="165">
        <f>+IF('1_ENTREGA'!A8="","",'1_ENTREGA'!A8)</f>
        <v>1</v>
      </c>
      <c r="B14" s="491" t="str">
        <f t="shared" ref="B14:B24" si="0">IF(A14="","",VLOOKUP(A14,LISTA_OFERENTES,2,FALSE))</f>
        <v>FERNANDO BOHORQUEZ Y CIA S.A.S.</v>
      </c>
      <c r="C14" s="361"/>
      <c r="D14" s="362"/>
      <c r="E14" s="166" t="str">
        <f t="shared" ref="E14:E24" ca="1" si="1">IFERROR(IF(VLOOKUP(A14,ESTATUS,9,FALSE)=0, " ",VLOOKUP(A14,ESTATUS,9,FALSE))," ")</f>
        <v>NH</v>
      </c>
      <c r="F14" s="492" t="str">
        <f t="shared" ref="F14:F22" ca="1" si="2">IF(OR(E14="NH",E14=""),"",IF(VLOOKUP(A14,COSTO_D,2,FALSE)&gt;$C$8,"REVISAR",ROUND(VLOOKUP(A14,COSTO_D,2,FALSE),0)))</f>
        <v/>
      </c>
      <c r="G14" s="362"/>
      <c r="H14" s="167" t="str">
        <f ca="1">IF(F14="","",IF($H$7="Media aritmética",(F14&lt;=$J$7)*100+(F14&gt;$J$7)*0,IF(AND((AVERAGE($F$14:$F$22)-$J$7/2&lt;=F14),(F14&lt;(AVERAGE($F$14:$F$22)+$J$7/2))),100,0)))</f>
        <v/>
      </c>
      <c r="I14" s="167" t="str">
        <f ca="1">+IF(E14="H",HLOOKUP(A14,'Cálculo Pt2'!$C$7:$X$11,3,FALSE),"")</f>
        <v/>
      </c>
      <c r="J14" s="167" t="str">
        <f ca="1">+IF(E14="H",HLOOKUP(A14,'Cálculo Pt2'!$C$7:$X$11,4,FALSE),"")</f>
        <v/>
      </c>
      <c r="K14" s="168" t="str">
        <f t="shared" ref="K14:K24" ca="1" si="3">IF(OR(E14="",E14="NH"),"",SUM(H14:J14))</f>
        <v/>
      </c>
      <c r="L14" s="169" t="str">
        <f t="shared" ref="L14:L24" ca="1" si="4">IFERROR(IF(OR(E14=" ",E14="NH")," ",VLOOKUP(K14,ORDEN,2,FALSE))," ")</f>
        <v xml:space="preserve"> </v>
      </c>
      <c r="M14" s="475" t="str">
        <f>+RESUMEN!J5</f>
        <v>No subsanó el requerimiento jurídico de aportar el RUP renovado y vigente conforme la solicitud realizada el 11 de mayo de 2021.</v>
      </c>
      <c r="N14" s="476"/>
      <c r="O14" s="170"/>
      <c r="P14" s="170"/>
      <c r="Q14" s="164">
        <f t="shared" ref="Q14:Q24" ca="1" si="5">IFERROR(LARGE($K$14:$K$24,R14:R24)," ")</f>
        <v>186.66666666666666</v>
      </c>
      <c r="R14" s="171">
        <v>1</v>
      </c>
      <c r="S14" s="170"/>
      <c r="T14" s="170"/>
      <c r="U14" s="170"/>
      <c r="V14" s="170"/>
      <c r="W14" s="170"/>
      <c r="X14" s="170"/>
      <c r="Y14" s="170"/>
      <c r="Z14" s="170"/>
    </row>
    <row r="15" spans="1:26" ht="36.75" customHeight="1" x14ac:dyDescent="0.25">
      <c r="A15" s="165">
        <f>+IF('1_ENTREGA'!A9="","",'1_ENTREGA'!A9)</f>
        <v>2</v>
      </c>
      <c r="B15" s="491" t="str">
        <f t="shared" si="0"/>
        <v>INVERSIONES GUERFOR S.A.S</v>
      </c>
      <c r="C15" s="361"/>
      <c r="D15" s="362"/>
      <c r="E15" s="166" t="str">
        <f t="shared" ca="1" si="1"/>
        <v>H</v>
      </c>
      <c r="F15" s="492">
        <f t="shared" ca="1" si="2"/>
        <v>400932720</v>
      </c>
      <c r="G15" s="362"/>
      <c r="H15" s="167">
        <f t="shared" ref="H15:H25" ca="1" si="6">IF(F15="","",IF($H$7="Media aritmética",(F15&lt;=$J$7)*100+(F15&gt;$J$7)*0,IF(AND((AVERAGE($F$14:$F$24)-$J$7/2&lt;=F15),(F15&lt;(AVERAGE($F$14:$F$24)+$J$7/2))),100,0)))</f>
        <v>0</v>
      </c>
      <c r="I15" s="167">
        <f ca="1">+IF(E15="H",HLOOKUP(A15,'Cálculo Pt2'!$C$7:$X$11,3,FALSE),"")</f>
        <v>0</v>
      </c>
      <c r="J15" s="167">
        <f ca="1">+IF(E15="H",HLOOKUP(A15,'Cálculo Pt2'!$C$7:$X$11,4,FALSE),"")</f>
        <v>26.666666666666668</v>
      </c>
      <c r="K15" s="168">
        <f t="shared" ca="1" si="3"/>
        <v>26.666666666666668</v>
      </c>
      <c r="L15" s="169">
        <f t="shared" ca="1" si="4"/>
        <v>7</v>
      </c>
      <c r="M15" s="475"/>
      <c r="N15" s="476"/>
      <c r="O15" s="170"/>
      <c r="P15" s="170"/>
      <c r="Q15" s="164">
        <f t="shared" ca="1" si="5"/>
        <v>160</v>
      </c>
      <c r="R15" s="171">
        <v>2</v>
      </c>
      <c r="S15" s="170"/>
      <c r="T15" s="170"/>
      <c r="U15" s="170"/>
      <c r="V15" s="170"/>
      <c r="W15" s="170"/>
      <c r="X15" s="170"/>
      <c r="Y15" s="170"/>
      <c r="Z15" s="170"/>
    </row>
    <row r="16" spans="1:26" ht="26.25" x14ac:dyDescent="0.25">
      <c r="A16" s="165">
        <f>+IF('1_ENTREGA'!A10="","",'1_ENTREGA'!A10)</f>
        <v>3</v>
      </c>
      <c r="B16" s="491" t="str">
        <f t="shared" si="0"/>
        <v>KASSANI DISEÑO SAS</v>
      </c>
      <c r="C16" s="361"/>
      <c r="D16" s="362"/>
      <c r="E16" s="166" t="str">
        <f t="shared" ca="1" si="1"/>
        <v>NH</v>
      </c>
      <c r="F16" s="492" t="str">
        <f t="shared" ca="1" si="2"/>
        <v/>
      </c>
      <c r="G16" s="362"/>
      <c r="H16" s="167" t="str">
        <f t="shared" ca="1" si="6"/>
        <v/>
      </c>
      <c r="I16" s="167" t="str">
        <f ca="1">+IF(E16="H",HLOOKUP(A16,'Cálculo Pt2'!$C$7:$X$11,3,FALSE),"")</f>
        <v/>
      </c>
      <c r="J16" s="167" t="str">
        <f ca="1">+IF(E16="H",HLOOKUP(A16,'Cálculo Pt2'!$C$7:$X$11,4,FALSE),"")</f>
        <v/>
      </c>
      <c r="K16" s="168" t="str">
        <f t="shared" ca="1" si="3"/>
        <v/>
      </c>
      <c r="L16" s="169" t="str">
        <f t="shared" ca="1" si="4"/>
        <v xml:space="preserve"> </v>
      </c>
      <c r="M16" s="475" t="s">
        <v>354</v>
      </c>
      <c r="N16" s="476"/>
      <c r="O16" s="170"/>
      <c r="P16" s="170"/>
      <c r="Q16" s="164">
        <f t="shared" ca="1" si="5"/>
        <v>153.33333333333334</v>
      </c>
      <c r="R16" s="171">
        <v>3</v>
      </c>
      <c r="S16" s="170"/>
      <c r="T16" s="170"/>
      <c r="U16" s="170"/>
      <c r="V16" s="170"/>
      <c r="W16" s="170"/>
      <c r="X16" s="170"/>
      <c r="Y16" s="170"/>
      <c r="Z16" s="170"/>
    </row>
    <row r="17" spans="1:26" ht="33" customHeight="1" x14ac:dyDescent="0.2">
      <c r="A17" s="165">
        <f>+IF('1_ENTREGA'!A11="","",'1_ENTREGA'!A11)</f>
        <v>4</v>
      </c>
      <c r="B17" s="491" t="str">
        <f t="shared" si="0"/>
        <v>K10 DESIGN S.A.S</v>
      </c>
      <c r="C17" s="361"/>
      <c r="D17" s="362"/>
      <c r="E17" s="166" t="str">
        <f t="shared" ca="1" si="1"/>
        <v>H</v>
      </c>
      <c r="F17" s="492">
        <f t="shared" ca="1" si="2"/>
        <v>397430000</v>
      </c>
      <c r="G17" s="362"/>
      <c r="H17" s="167">
        <f t="shared" ca="1" si="6"/>
        <v>100</v>
      </c>
      <c r="I17" s="167">
        <f ca="1">+IF(E17="H",HLOOKUP(A17,'Cálculo Pt2'!$C$7:$X$11,3,FALSE),"")</f>
        <v>0</v>
      </c>
      <c r="J17" s="167">
        <f ca="1">+IF(E17="H",HLOOKUP(A17,'Cálculo Pt2'!$C$7:$X$11,4,FALSE),"")</f>
        <v>53.333333333333336</v>
      </c>
      <c r="K17" s="168">
        <f t="shared" ca="1" si="3"/>
        <v>153.33333333333334</v>
      </c>
      <c r="L17" s="169">
        <f t="shared" ca="1" si="4"/>
        <v>3</v>
      </c>
      <c r="M17" s="477"/>
      <c r="N17" s="478"/>
      <c r="O17" s="170"/>
      <c r="P17" s="170"/>
      <c r="Q17" s="164">
        <f t="shared" ca="1" si="5"/>
        <v>126.66666666666667</v>
      </c>
      <c r="R17" s="171">
        <v>4</v>
      </c>
      <c r="S17" s="170"/>
      <c r="T17" s="170"/>
      <c r="U17" s="170"/>
      <c r="V17" s="170"/>
      <c r="W17" s="170"/>
      <c r="X17" s="170"/>
      <c r="Y17" s="170"/>
      <c r="Z17" s="170"/>
    </row>
    <row r="18" spans="1:26" ht="33" customHeight="1" x14ac:dyDescent="0.2">
      <c r="A18" s="165">
        <f>+IF('1_ENTREGA'!A12="","",'1_ENTREGA'!A12)</f>
        <v>5</v>
      </c>
      <c r="B18" s="491" t="str">
        <f t="shared" si="0"/>
        <v>MUMA S.A.S</v>
      </c>
      <c r="C18" s="361"/>
      <c r="D18" s="362"/>
      <c r="E18" s="166" t="str">
        <f t="shared" ca="1" si="1"/>
        <v>H</v>
      </c>
      <c r="F18" s="492">
        <f t="shared" ca="1" si="2"/>
        <v>327766888</v>
      </c>
      <c r="G18" s="362"/>
      <c r="H18" s="167">
        <f t="shared" ca="1" si="6"/>
        <v>0</v>
      </c>
      <c r="I18" s="167">
        <f ca="1">+IF(E18="H",HLOOKUP(A18,'Cálculo Pt2'!$C$7:$X$11,3,FALSE),"")</f>
        <v>0</v>
      </c>
      <c r="J18" s="167">
        <f ca="1">+IF(E18="H",HLOOKUP(A18,'Cálculo Pt2'!$C$7:$X$11,4,FALSE),"")</f>
        <v>80</v>
      </c>
      <c r="K18" s="168">
        <f t="shared" ca="1" si="3"/>
        <v>80</v>
      </c>
      <c r="L18" s="169">
        <f t="shared" ca="1" si="4"/>
        <v>5</v>
      </c>
      <c r="M18" s="477"/>
      <c r="N18" s="478"/>
      <c r="O18" s="170"/>
      <c r="P18" s="170"/>
      <c r="Q18" s="164">
        <f t="shared" ca="1" si="5"/>
        <v>80</v>
      </c>
      <c r="R18" s="171">
        <v>5</v>
      </c>
      <c r="S18" s="170"/>
      <c r="T18" s="170"/>
      <c r="U18" s="170"/>
      <c r="V18" s="170"/>
      <c r="W18" s="170"/>
      <c r="X18" s="170"/>
      <c r="Y18" s="170"/>
      <c r="Z18" s="170"/>
    </row>
    <row r="19" spans="1:26" ht="33" customHeight="1" x14ac:dyDescent="0.2">
      <c r="A19" s="165">
        <f>+IF('1_ENTREGA'!A13="","",'1_ENTREGA'!A13)</f>
        <v>6</v>
      </c>
      <c r="B19" s="491" t="str">
        <f t="shared" si="0"/>
        <v>SOLINOFF CORPORATION S.A.S</v>
      </c>
      <c r="C19" s="361"/>
      <c r="D19" s="362"/>
      <c r="E19" s="166" t="str">
        <f t="shared" ca="1" si="1"/>
        <v>H</v>
      </c>
      <c r="F19" s="492">
        <f t="shared" ca="1" si="2"/>
        <v>387691000</v>
      </c>
      <c r="G19" s="362"/>
      <c r="H19" s="167">
        <f t="shared" ca="1" si="6"/>
        <v>100</v>
      </c>
      <c r="I19" s="167">
        <f ca="1">+IF(E19="H",HLOOKUP(A19,'Cálculo Pt2'!$C$7:$X$11,3,FALSE),"")</f>
        <v>60</v>
      </c>
      <c r="J19" s="167">
        <f ca="1">+IF(E19="H",HLOOKUP(A19,'Cálculo Pt2'!$C$7:$X$11,4,FALSE),"")</f>
        <v>26.666666666666668</v>
      </c>
      <c r="K19" s="168">
        <f t="shared" ca="1" si="3"/>
        <v>186.66666666666666</v>
      </c>
      <c r="L19" s="169">
        <f t="shared" ca="1" si="4"/>
        <v>1</v>
      </c>
      <c r="M19" s="477"/>
      <c r="N19" s="478"/>
      <c r="O19" s="170"/>
      <c r="P19" s="170"/>
      <c r="Q19" s="164">
        <f t="shared" ca="1" si="5"/>
        <v>60</v>
      </c>
      <c r="R19" s="171">
        <v>6</v>
      </c>
      <c r="S19" s="170"/>
      <c r="T19" s="170"/>
      <c r="U19" s="170"/>
      <c r="V19" s="170"/>
      <c r="W19" s="170"/>
      <c r="X19" s="170"/>
      <c r="Y19" s="170"/>
      <c r="Z19" s="170"/>
    </row>
    <row r="20" spans="1:26" ht="33" customHeight="1" x14ac:dyDescent="0.2">
      <c r="A20" s="165">
        <f>+IF('1_ENTREGA'!A14="","",'1_ENTREGA'!A14)</f>
        <v>7</v>
      </c>
      <c r="B20" s="491" t="str">
        <f t="shared" si="0"/>
        <v>MUEBLES ROMERO SAS</v>
      </c>
      <c r="C20" s="361"/>
      <c r="D20" s="362"/>
      <c r="E20" s="166" t="str">
        <f t="shared" ca="1" si="1"/>
        <v>H</v>
      </c>
      <c r="F20" s="492">
        <f t="shared" ca="1" si="2"/>
        <v>398616888</v>
      </c>
      <c r="G20" s="362"/>
      <c r="H20" s="167">
        <f t="shared" ca="1" si="6"/>
        <v>0</v>
      </c>
      <c r="I20" s="167">
        <f ca="1">+IF(E20="H",HLOOKUP(A20,'Cálculo Pt2'!$C$7:$X$11,3,FALSE),"")</f>
        <v>60</v>
      </c>
      <c r="J20" s="167">
        <f ca="1">+IF(E20="H",HLOOKUP(A20,'Cálculo Pt2'!$C$7:$X$11,4,FALSE),"")</f>
        <v>0</v>
      </c>
      <c r="K20" s="168">
        <f t="shared" ca="1" si="3"/>
        <v>60</v>
      </c>
      <c r="L20" s="169">
        <f t="shared" ca="1" si="4"/>
        <v>6</v>
      </c>
      <c r="M20" s="477"/>
      <c r="N20" s="478"/>
      <c r="O20" s="170"/>
      <c r="P20" s="170"/>
      <c r="Q20" s="164">
        <f t="shared" ca="1" si="5"/>
        <v>26.666666666666668</v>
      </c>
      <c r="R20" s="171">
        <v>7</v>
      </c>
      <c r="S20" s="170"/>
      <c r="T20" s="170"/>
      <c r="U20" s="170"/>
      <c r="V20" s="170"/>
      <c r="W20" s="170"/>
      <c r="X20" s="170"/>
      <c r="Y20" s="170"/>
      <c r="Z20" s="170"/>
    </row>
    <row r="21" spans="1:26" ht="33" customHeight="1" x14ac:dyDescent="0.2">
      <c r="A21" s="165">
        <f>+IF('1_ENTREGA'!A15="","",'1_ENTREGA'!A15)</f>
        <v>8</v>
      </c>
      <c r="B21" s="491" t="str">
        <f t="shared" si="0"/>
        <v>FAMOC DEPANEL S.A.</v>
      </c>
      <c r="C21" s="361"/>
      <c r="D21" s="362"/>
      <c r="E21" s="166" t="str">
        <f t="shared" ca="1" si="1"/>
        <v>H</v>
      </c>
      <c r="F21" s="492">
        <f t="shared" ca="1" si="2"/>
        <v>392020112</v>
      </c>
      <c r="G21" s="362"/>
      <c r="H21" s="167">
        <f t="shared" ca="1" si="6"/>
        <v>100</v>
      </c>
      <c r="I21" s="167">
        <f ca="1">+IF(E21="H",HLOOKUP(A21,'Cálculo Pt2'!$C$7:$X$11,3,FALSE),"")</f>
        <v>0</v>
      </c>
      <c r="J21" s="167">
        <f ca="1">+IF(E21="H",HLOOKUP(A21,'Cálculo Pt2'!$C$7:$X$11,4,FALSE),"")</f>
        <v>26.666666666666668</v>
      </c>
      <c r="K21" s="168">
        <f t="shared" ca="1" si="3"/>
        <v>126.66666666666667</v>
      </c>
      <c r="L21" s="169">
        <f t="shared" ca="1" si="4"/>
        <v>4</v>
      </c>
      <c r="M21" s="477"/>
      <c r="N21" s="478"/>
      <c r="O21" s="170"/>
      <c r="P21" s="170"/>
      <c r="Q21" s="164">
        <f t="shared" ca="1" si="5"/>
        <v>0</v>
      </c>
      <c r="R21" s="171">
        <v>8</v>
      </c>
      <c r="S21" s="170"/>
      <c r="T21" s="170"/>
      <c r="U21" s="170"/>
      <c r="V21" s="170"/>
      <c r="W21" s="170"/>
      <c r="X21" s="170"/>
      <c r="Y21" s="170"/>
      <c r="Z21" s="170"/>
    </row>
    <row r="22" spans="1:26" ht="33" customHeight="1" x14ac:dyDescent="0.2">
      <c r="A22" s="165">
        <f>+IF('1_ENTREGA'!A16="","",'1_ENTREGA'!A16)</f>
        <v>9</v>
      </c>
      <c r="B22" s="491" t="str">
        <f t="shared" si="0"/>
        <v>DIANA LEGUIZAMON</v>
      </c>
      <c r="C22" s="361"/>
      <c r="D22" s="362"/>
      <c r="E22" s="166" t="str">
        <f t="shared" ca="1" si="1"/>
        <v>H</v>
      </c>
      <c r="F22" s="492">
        <f t="shared" ca="1" si="2"/>
        <v>394720000</v>
      </c>
      <c r="G22" s="362"/>
      <c r="H22" s="167">
        <f t="shared" ca="1" si="6"/>
        <v>100</v>
      </c>
      <c r="I22" s="167">
        <f ca="1">+IF(E22="H",HLOOKUP(A22,'Cálculo Pt2'!$C$7:$X$11,3,FALSE),"")</f>
        <v>60</v>
      </c>
      <c r="J22" s="167">
        <f ca="1">+IF(E22="H",HLOOKUP(A22,'Cálculo Pt2'!$C$7:$X$11,4,FALSE),"")</f>
        <v>0</v>
      </c>
      <c r="K22" s="168">
        <f t="shared" ca="1" si="3"/>
        <v>160</v>
      </c>
      <c r="L22" s="169">
        <f t="shared" ca="1" si="4"/>
        <v>2</v>
      </c>
      <c r="M22" s="477"/>
      <c r="N22" s="478"/>
      <c r="O22" s="170"/>
      <c r="P22" s="170"/>
      <c r="Q22" s="164">
        <f t="shared" ca="1" si="5"/>
        <v>0</v>
      </c>
      <c r="R22" s="171">
        <v>9</v>
      </c>
      <c r="S22" s="170"/>
      <c r="T22" s="170"/>
      <c r="U22" s="170"/>
      <c r="V22" s="170"/>
      <c r="W22" s="170"/>
      <c r="X22" s="170"/>
      <c r="Y22" s="170"/>
      <c r="Z22" s="170"/>
    </row>
    <row r="23" spans="1:26" ht="33" hidden="1" customHeight="1" x14ac:dyDescent="0.2">
      <c r="A23" s="165" t="str">
        <f>+IF('1_ENTREGA'!A17="","",'1_ENTREGA'!A17)</f>
        <v/>
      </c>
      <c r="B23" s="491" t="str">
        <f t="shared" si="0"/>
        <v/>
      </c>
      <c r="C23" s="361"/>
      <c r="D23" s="362"/>
      <c r="E23" s="166" t="str">
        <f t="shared" si="1"/>
        <v xml:space="preserve"> </v>
      </c>
      <c r="F23" s="492"/>
      <c r="G23" s="362"/>
      <c r="H23" s="167" t="str">
        <f t="shared" si="6"/>
        <v/>
      </c>
      <c r="I23" s="167" t="str">
        <f>+IF(E23="H",HLOOKUP(A23,'Cálculo Pt2'!$C$7:$X$11,3,FALSE),"")</f>
        <v/>
      </c>
      <c r="J23" s="167" t="str">
        <f>+IF(E23="H",HLOOKUP(A23,'Cálculo Pt2'!$C$7:$X$11,4,FALSE),"")</f>
        <v/>
      </c>
      <c r="K23" s="168">
        <f t="shared" si="3"/>
        <v>0</v>
      </c>
      <c r="L23" s="169" t="str">
        <f t="shared" si="4"/>
        <v xml:space="preserve"> </v>
      </c>
      <c r="M23" s="473"/>
      <c r="N23" s="362"/>
      <c r="O23" s="170"/>
      <c r="P23" s="170"/>
      <c r="Q23" s="164" t="str">
        <f t="shared" ca="1" si="5"/>
        <v xml:space="preserve"> </v>
      </c>
      <c r="R23" s="171">
        <v>10</v>
      </c>
      <c r="S23" s="170"/>
      <c r="T23" s="170"/>
      <c r="U23" s="170"/>
      <c r="V23" s="170"/>
      <c r="W23" s="170"/>
      <c r="X23" s="170"/>
      <c r="Y23" s="170"/>
      <c r="Z23" s="170"/>
    </row>
    <row r="24" spans="1:26" ht="33" hidden="1" customHeight="1" x14ac:dyDescent="0.2">
      <c r="A24" s="165" t="str">
        <f>+IF('1_ENTREGA'!A18="","",'1_ENTREGA'!A18)</f>
        <v/>
      </c>
      <c r="B24" s="491" t="str">
        <f t="shared" si="0"/>
        <v/>
      </c>
      <c r="C24" s="361"/>
      <c r="D24" s="362"/>
      <c r="E24" s="166" t="str">
        <f t="shared" si="1"/>
        <v xml:space="preserve"> </v>
      </c>
      <c r="F24" s="492"/>
      <c r="G24" s="362"/>
      <c r="H24" s="167" t="str">
        <f t="shared" si="6"/>
        <v/>
      </c>
      <c r="I24" s="167" t="str">
        <f>+IF(E24="H",HLOOKUP(A24,'Cálculo Pt2'!$C$7:$X$11,3,FALSE),"")</f>
        <v/>
      </c>
      <c r="J24" s="167" t="str">
        <f>+IF(E24="H",HLOOKUP(A24,'Cálculo Pt2'!$C$7:$X$11,4,FALSE),"")</f>
        <v/>
      </c>
      <c r="K24" s="168">
        <f t="shared" si="3"/>
        <v>0</v>
      </c>
      <c r="L24" s="169" t="str">
        <f t="shared" si="4"/>
        <v xml:space="preserve"> </v>
      </c>
      <c r="M24" s="474"/>
      <c r="N24" s="362"/>
      <c r="O24" s="170"/>
      <c r="P24" s="170"/>
      <c r="Q24" s="164" t="str">
        <f t="shared" ca="1" si="5"/>
        <v xml:space="preserve"> </v>
      </c>
      <c r="R24" s="171">
        <v>11</v>
      </c>
      <c r="S24" s="170"/>
      <c r="T24" s="170"/>
      <c r="U24" s="170"/>
      <c r="V24" s="170"/>
      <c r="W24" s="170"/>
      <c r="X24" s="170"/>
      <c r="Y24" s="170"/>
      <c r="Z24" s="170"/>
    </row>
    <row r="25" spans="1:26" ht="15.75" customHeight="1" x14ac:dyDescent="0.25">
      <c r="A25" s="112"/>
      <c r="B25" s="112"/>
      <c r="C25" s="112"/>
      <c r="D25" s="112"/>
      <c r="E25" s="112"/>
      <c r="F25" s="493"/>
      <c r="G25" s="337"/>
      <c r="H25" s="112" t="str">
        <f t="shared" si="6"/>
        <v/>
      </c>
      <c r="I25" s="112"/>
      <c r="J25" s="112"/>
      <c r="K25" s="112"/>
      <c r="L25" s="112"/>
      <c r="M25" s="112"/>
      <c r="N25" s="112"/>
      <c r="O25" s="112"/>
      <c r="P25" s="112"/>
      <c r="Q25" s="112"/>
      <c r="R25" s="112"/>
      <c r="S25" s="112"/>
      <c r="T25" s="112"/>
      <c r="U25" s="112"/>
      <c r="V25" s="112"/>
      <c r="W25" s="112"/>
      <c r="X25" s="112"/>
      <c r="Y25" s="112"/>
      <c r="Z25" s="112"/>
    </row>
    <row r="26" spans="1:26" ht="15.75" customHeight="1" x14ac:dyDescent="0.25">
      <c r="A26" s="112"/>
      <c r="B26" s="112"/>
      <c r="C26" s="112"/>
      <c r="D26" s="112"/>
      <c r="E26" s="112" t="s">
        <v>170</v>
      </c>
      <c r="F26" s="172"/>
      <c r="G26" s="112"/>
      <c r="H26" s="112"/>
      <c r="I26" s="112"/>
      <c r="J26" s="112"/>
      <c r="K26" s="112"/>
      <c r="L26" s="112"/>
      <c r="M26" s="112"/>
      <c r="N26" s="112"/>
      <c r="O26" s="112"/>
      <c r="P26" s="112"/>
      <c r="Q26" s="112"/>
      <c r="R26" s="112"/>
      <c r="S26" s="112"/>
      <c r="T26" s="112"/>
      <c r="U26" s="112"/>
      <c r="V26" s="112"/>
      <c r="W26" s="112"/>
      <c r="X26" s="112"/>
      <c r="Y26" s="112"/>
      <c r="Z26" s="112"/>
    </row>
    <row r="27" spans="1:26" ht="15.75" customHeight="1" x14ac:dyDescent="0.25">
      <c r="A27" s="112"/>
      <c r="B27" s="112"/>
      <c r="C27" s="112"/>
      <c r="D27" s="112"/>
      <c r="E27" s="112"/>
      <c r="F27" s="172"/>
      <c r="G27" s="112"/>
      <c r="H27" s="112"/>
      <c r="I27" s="112"/>
      <c r="J27" s="112"/>
      <c r="K27" s="112"/>
      <c r="L27" s="112"/>
      <c r="M27" s="112"/>
      <c r="N27" s="112"/>
      <c r="O27" s="112"/>
      <c r="P27" s="112"/>
      <c r="Q27" s="112"/>
      <c r="R27" s="112"/>
      <c r="S27" s="112"/>
      <c r="T27" s="112"/>
      <c r="U27" s="112"/>
      <c r="V27" s="112"/>
      <c r="W27" s="112"/>
      <c r="X27" s="112"/>
      <c r="Y27" s="112"/>
      <c r="Z27" s="112"/>
    </row>
    <row r="28" spans="1:26" ht="15.75" customHeight="1" x14ac:dyDescent="0.25">
      <c r="A28" s="112"/>
      <c r="B28" s="112"/>
      <c r="C28" s="112"/>
      <c r="D28" s="112"/>
      <c r="E28" s="112"/>
      <c r="F28" s="172"/>
      <c r="G28" s="112"/>
      <c r="H28" s="112"/>
      <c r="I28" s="112"/>
      <c r="J28" s="112"/>
      <c r="K28" s="112"/>
      <c r="L28" s="112"/>
      <c r="M28" s="112"/>
      <c r="N28" s="112"/>
      <c r="O28" s="112"/>
      <c r="P28" s="112"/>
      <c r="Q28" s="112"/>
      <c r="R28" s="112"/>
      <c r="S28" s="112"/>
      <c r="T28" s="112"/>
      <c r="U28" s="112"/>
      <c r="V28" s="112"/>
      <c r="W28" s="112"/>
      <c r="X28" s="112"/>
      <c r="Y28" s="112"/>
      <c r="Z28" s="112"/>
    </row>
    <row r="29" spans="1:26" ht="15.75" customHeight="1" x14ac:dyDescent="0.25">
      <c r="A29" s="112"/>
      <c r="B29" s="112"/>
      <c r="C29" s="112"/>
      <c r="D29" s="112"/>
      <c r="E29" s="112"/>
      <c r="F29" s="172"/>
      <c r="G29" s="112"/>
      <c r="H29" s="112"/>
      <c r="I29" s="112"/>
      <c r="J29" s="112"/>
      <c r="K29" s="173"/>
      <c r="L29" s="112"/>
      <c r="M29" s="112"/>
      <c r="N29" s="112"/>
      <c r="O29" s="112"/>
      <c r="P29" s="112"/>
      <c r="Q29" s="112"/>
      <c r="R29" s="112"/>
      <c r="S29" s="112"/>
      <c r="T29" s="112"/>
      <c r="U29" s="112"/>
      <c r="V29" s="112"/>
      <c r="W29" s="112"/>
      <c r="X29" s="112"/>
      <c r="Y29" s="112"/>
      <c r="Z29" s="112"/>
    </row>
    <row r="30" spans="1:26" ht="15.75"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5.75"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5.75"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5.75"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5.75"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5.75"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5.75"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5.75"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5.75"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5.75"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5.75"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5.75"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5.75"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5.75"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5.75"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5.75"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5.75"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5.75"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5.75"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5.75"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5.75"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5.75"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5.75"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5.75"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5.75"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5.75"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5.75"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5.75"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5.75"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5.75"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5.75"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5.75"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5.75"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5.75"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5.75"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5.75"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5.75"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5.75"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5.75"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5.75"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5.75"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5.75"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5.75"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5.75"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5.75"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5.75"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5.75"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5.75"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5.75"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5.75"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5.75"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5.75"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5.75"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5.75"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5.75"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5.75"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5.75"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5.75"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5.75"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5.75"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5.75"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5.75"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5.75"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5.75"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5.75"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5.75"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5.75"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5.75"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5.75"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5.75"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5.75"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5.75"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5.75"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5.75"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5.75"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5.75"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5.75"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5.75"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5.75"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5.75"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5.75"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5.75"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5.75"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5.75"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5.75"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5.75"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5.75"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5.75"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5.75"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5.75"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5.75"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5.75"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5.75"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5.75"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5.75"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5.75"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5.75"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5.75"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5.75"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5.75"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5.75"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5.75"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5.75"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5.75"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5.75"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5.75"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5.75"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5.75"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5.75"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5.75"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5.75"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5.75"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5.75"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5.75"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5.75"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5.75"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5.75"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5.75"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5.75"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5.75"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5.75"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5.75"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5.75"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5.75"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5.75"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5.75"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5.75"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5.75"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5.75"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5.75"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5.75"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5.75"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5.75"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5.75"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5.75"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5.75"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5.75"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5.75"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5.75"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5.75"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5.75"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5.75"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5.75"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5.75"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5.75"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5.75"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5.75"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5.75"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5.75"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5.75"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5.75"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5.75"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5.75"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5.75"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5.75"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5.75"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5.75"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5.75"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5.75"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5.75"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5.75"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5.75"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5.75"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5.75"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5.75"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5.75"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5.75"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5.75"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5.75"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5.75"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5.75"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5.75"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5.75"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5.75"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5.75"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5.75"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5.75"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5.75"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5.75"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5.75"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5.75"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5.75"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5.75"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5.75"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5.75"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5.75"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5.75"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5.75"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5.75"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5.75"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5.75"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5.75"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5.75"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5.75"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5.75"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5.75"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5.75"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5.75"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5.75"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5.75"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5.75"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5.75"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5.75"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5.75"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5.75"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5.75"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5.75"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5.75"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5.75"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5.75"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5.75"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5.75"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5.75"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5.75"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5.75"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5.75"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5.75"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5.75"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5.75"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5.75"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5.75"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5.75"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5.75"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5.75"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5.75"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5.75"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5.75"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5.75"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5.75"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5.75"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5.75"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5.75"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5.75"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5.75"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5.75"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5.75"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5.75"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5.75"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5.75"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5.75"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5.75"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5.75"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5.75"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5.75"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5.75"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5.75"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5.75"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5.75"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5.75"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5.75"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5.75"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5.75"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5.75"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5.75"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5.75"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5.75"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5.75"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5.75"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5.75"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5.75"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5.75"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5.75"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5.75"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5.75"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5.75"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5.75"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5.75"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5.75"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5.75"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5.75"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5.75"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5.75"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5.75"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5.75"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5.75"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5.75"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5.75"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5.75"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5.75"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5.75"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5.75"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5.75"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5.75"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5.75"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5.75"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5.75"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5.75"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5.75"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5.75"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5.75"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5.75"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5.75"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5.75"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5.75"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5.75"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5.75"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5.75"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5.75"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5.75"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5.75"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5.75"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5.75"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5.75"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5.75"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5.75"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5.75"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5.75"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5.75"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5.75"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5.75"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5.75"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5.75"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5.75"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5.75"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5.75"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5.75"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5.75"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5.75"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5.75"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5.75"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5.75"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5.75"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5.75"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5.75"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5.75"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5.75"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5.75"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5.75"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5.75"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5.75"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5.75"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5.75"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5.75"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5.75"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5.75"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5.75"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5.75"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5.75"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5.75"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5.75"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5.75"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5.75"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5.75"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5.75"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5.75"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5.75"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5.75"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5.75"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5.75"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5.75"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5.75"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5.75"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5.75"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5.75"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5.75"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5.75"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5.75"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5.75"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5.75"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5.75"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5.75"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5.75"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5.75"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5.75"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5.75"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5.75"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5.75"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5.75"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5.75"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5.75"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5.75"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5.75"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5.75"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5.75"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5.75"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5.75"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5.75"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5.75"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5.75"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5.75"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5.75"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5.75"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5.75"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5.75"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5.75"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5.75"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5.75"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5.75"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5.75"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5.75"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5.75"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5.75"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5.75"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5.75"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5.75"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5.75"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5.75"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5.75"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5.75"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5.75"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5.75"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5.75"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5.75"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5.75"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5.75"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5.75"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5.75"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5.75"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5.75"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5.75"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5.75"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5.75"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5.75"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5.75"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5.75"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5.75"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5.75"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5.75"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5.75"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5.75"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5.75"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5.75"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5.75"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5.75"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5.75"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5.75"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5.75"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5.75"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5.75"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5.75"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5.75"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5.75"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5.75"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5.75"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5.75"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5.75"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5.75"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5.75"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5.75"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5.75"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5.75"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5.75"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5.75"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5.75"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5.75"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5.75"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5.75"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5.75"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5.75"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5.75"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5.75"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5.75"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5.75"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5.75"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5.75"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5.75"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5.75"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5.75"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5.75"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5.75"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5.75"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5.75"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5.75"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5.75"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5.75"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5.75"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5.75"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5.75"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5.75"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5.75"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5.75"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5.75"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5.75"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5.75"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5.75"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5.75"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5.75"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5.75"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5.75"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5.75"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5.75"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5.75"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5.75"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5.75"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5.75"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5.75"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5.75"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5.75"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5.75"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5.75"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5.75"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5.75"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5.75"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5.75"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5.75"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5.75"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5.75"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5.75"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5.75"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5.75"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5.75"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5.75"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5.75"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5.75"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5.75"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5.75"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5.75"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5.75"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5.75"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5.75"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5.75"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5.75"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5.75"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5.75"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5.75"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5.75"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5.75"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5.75"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5.75"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5.75"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5.75"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5.75"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5.75"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5.75"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5.75"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5.75"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5.75"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5.75"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5.75"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5.75"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5.75"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5.75"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5.75"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5.75"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5.75"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5.75"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5.75"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5.75"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5.75"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5.75"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5.75"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5.75"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5.75"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5.75"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5.75"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5.75"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5.75"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5.75"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5.75"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5.75"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5.75"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5.75"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5.75"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5.75"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5.75"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5.75"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5.75"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5.75"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5.75"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5.75"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5.75"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5.75"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5.75"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5.75"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5.75"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5.75"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5.75"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5.75"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5.75"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5.75"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5.75"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5.75"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5.75"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5.75"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5.75"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5.75"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5.75"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5.75"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5.75"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5.75"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5.75"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5.75"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5.75"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5.75"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5.75"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5.75"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5.75"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5.75"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5.75"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5.75"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5.75"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5.75"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5.75"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5.75"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5.75"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5.75"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5.75"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5.75"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5.75"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5.75"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5.75"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5.75"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5.75"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5.75"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5.75"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5.75"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5.75"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5.75"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5.75"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5.75"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5.75"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5.75"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5.75"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5.75"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5.75"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5.75"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5.75"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5.75"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5.75"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5.75"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5.75"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5.75"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5.75"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5.75"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5.75"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5.75"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5.75"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5.75"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5.75"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5.75"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5.75"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5.75"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5.75"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5.75"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5.75"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5.75"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5.75"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5.75"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5.75"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5.75"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5.75"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5.75"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5.75"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5.75"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5.75"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5.75"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5.75"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5.75"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5.75"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5.75"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5.75"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5.75"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5.75"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5.75"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5.75"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5.75"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5.75"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5.75"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5.75"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5.75"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5.75"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5.75"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5.75"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5.75"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5.75"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5.75"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5.75"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5.75"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5.75"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5.75"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5.75"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5.75"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5.75"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5.75"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5.75"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5.75"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5.75"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5.75"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5.75"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5.75"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5.75"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5.75"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5.75"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5.75"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5.75"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5.75"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5.75"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5.75"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5.75"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5.75"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5.75"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5.75"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5.75"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5.75"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5.75"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5.75"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5.75"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5.75"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5.75"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5.75"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5.75"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5.75"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5.75"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5.75"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5.75"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5.75"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5.75"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5.75"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5.75"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5.75"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5.75"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5.75"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5.75"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5.75"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5.75"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5.75"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5.75"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5.75"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5.75"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5.75"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5.75"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5.75"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5.75"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5.75"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5.75" customHeight="1" x14ac:dyDescent="0.25">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5.75" customHeight="1" x14ac:dyDescent="0.25">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5.75" customHeight="1" x14ac:dyDescent="0.25">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5.75" customHeight="1" x14ac:dyDescent="0.25">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5.75" customHeight="1" x14ac:dyDescent="0.25">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5.75" customHeight="1" x14ac:dyDescent="0.25">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5.75" customHeight="1" x14ac:dyDescent="0.25">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5.75" customHeight="1" x14ac:dyDescent="0.25">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5.75" customHeight="1" x14ac:dyDescent="0.25">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5.75" customHeight="1" x14ac:dyDescent="0.25">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5.75" customHeight="1" x14ac:dyDescent="0.25">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5.75" customHeight="1" x14ac:dyDescent="0.25">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5.75" customHeight="1" x14ac:dyDescent="0.25">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5.75" customHeight="1" x14ac:dyDescent="0.25">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5.75" customHeight="1" x14ac:dyDescent="0.25">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5.75" customHeight="1" x14ac:dyDescent="0.25">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5.75" customHeight="1" x14ac:dyDescent="0.25">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5.75" customHeight="1" x14ac:dyDescent="0.25">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5.75" customHeight="1" x14ac:dyDescent="0.25">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5.75" customHeight="1" x14ac:dyDescent="0.25">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5.75" customHeight="1" x14ac:dyDescent="0.25">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5.75" customHeight="1" x14ac:dyDescent="0.25">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5.75" customHeight="1" x14ac:dyDescent="0.25">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5.75" customHeight="1" x14ac:dyDescent="0.25">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5.75" customHeight="1" x14ac:dyDescent="0.25">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5.75" customHeight="1" x14ac:dyDescent="0.25">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5.75" customHeight="1" x14ac:dyDescent="0.25">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5.75" customHeight="1" x14ac:dyDescent="0.25">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5.75" customHeight="1" x14ac:dyDescent="0.25">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5.75" customHeight="1" x14ac:dyDescent="0.25">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5.75" customHeight="1" x14ac:dyDescent="0.25">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5.75" customHeight="1" x14ac:dyDescent="0.25">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5.75" customHeight="1" x14ac:dyDescent="0.25">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5.75" customHeight="1" x14ac:dyDescent="0.25">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5.75" customHeight="1" x14ac:dyDescent="0.25">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5.75" customHeight="1" x14ac:dyDescent="0.25">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5.75" customHeight="1" x14ac:dyDescent="0.25">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5.75" customHeight="1" x14ac:dyDescent="0.25">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5.75" customHeight="1" x14ac:dyDescent="0.25">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5.75" customHeight="1" x14ac:dyDescent="0.25">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5.75" customHeight="1" x14ac:dyDescent="0.25">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5.75" customHeight="1" x14ac:dyDescent="0.25">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5.75" customHeight="1" x14ac:dyDescent="0.25">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5.75" customHeight="1" x14ac:dyDescent="0.25">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5.75" customHeight="1" x14ac:dyDescent="0.25">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5.75" customHeight="1" x14ac:dyDescent="0.25">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5.75" customHeight="1" x14ac:dyDescent="0.25">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5.75" customHeight="1" x14ac:dyDescent="0.25">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5.75" customHeight="1" x14ac:dyDescent="0.25">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5.75" customHeight="1" x14ac:dyDescent="0.25">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5.75" customHeight="1" x14ac:dyDescent="0.25">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5.75" customHeight="1" x14ac:dyDescent="0.25">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5.75" customHeight="1" x14ac:dyDescent="0.25">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5.75" customHeight="1" x14ac:dyDescent="0.25">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5.75" customHeight="1" x14ac:dyDescent="0.25">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5.75" customHeight="1" x14ac:dyDescent="0.25">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5.75" customHeight="1" x14ac:dyDescent="0.25">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5.75" customHeight="1" x14ac:dyDescent="0.25">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5.75" customHeight="1" x14ac:dyDescent="0.25">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5.75" customHeight="1" x14ac:dyDescent="0.25">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5.75" customHeight="1" x14ac:dyDescent="0.25">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5.75" customHeight="1" x14ac:dyDescent="0.25">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5.75" customHeight="1" x14ac:dyDescent="0.25">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5.75" customHeight="1" x14ac:dyDescent="0.25">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5.75" customHeight="1" x14ac:dyDescent="0.25">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5.75" customHeight="1" x14ac:dyDescent="0.25">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5.75" customHeight="1" x14ac:dyDescent="0.25">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5.75" customHeight="1" x14ac:dyDescent="0.25">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5.75" customHeight="1" x14ac:dyDescent="0.25">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5.75" customHeight="1" x14ac:dyDescent="0.25">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5.75" customHeight="1" x14ac:dyDescent="0.25">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5.75" customHeight="1" x14ac:dyDescent="0.25">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5.75" customHeight="1" x14ac:dyDescent="0.25">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5.75" customHeight="1" x14ac:dyDescent="0.25">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5.75" customHeight="1" x14ac:dyDescent="0.25">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5.75" customHeight="1" x14ac:dyDescent="0.25">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5.75" customHeight="1" x14ac:dyDescent="0.25">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5.75" customHeight="1" x14ac:dyDescent="0.25">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5.75" customHeight="1" x14ac:dyDescent="0.25">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5.75" customHeight="1" x14ac:dyDescent="0.25">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5.75" customHeight="1" x14ac:dyDescent="0.25">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5.75" customHeight="1" x14ac:dyDescent="0.25">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5.75" customHeight="1" x14ac:dyDescent="0.25">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5.75" customHeight="1" x14ac:dyDescent="0.25">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5.75" customHeight="1" x14ac:dyDescent="0.25">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5.75" customHeight="1" x14ac:dyDescent="0.25">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5.75" customHeight="1" x14ac:dyDescent="0.25">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5.75" customHeight="1" x14ac:dyDescent="0.25">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5.75" customHeight="1" x14ac:dyDescent="0.25">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5.75" customHeight="1" x14ac:dyDescent="0.25">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5.75" customHeight="1" x14ac:dyDescent="0.25">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5.75" customHeight="1" x14ac:dyDescent="0.25">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5.75" customHeight="1" x14ac:dyDescent="0.25">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5.75" customHeight="1" x14ac:dyDescent="0.25">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5.75" customHeight="1" x14ac:dyDescent="0.25">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5.75" customHeight="1" x14ac:dyDescent="0.25">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5.75" customHeight="1" x14ac:dyDescent="0.25">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5.75" customHeight="1" x14ac:dyDescent="0.25">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5.75" customHeight="1" x14ac:dyDescent="0.25">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5.75" customHeight="1" x14ac:dyDescent="0.25">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5.75" customHeight="1" x14ac:dyDescent="0.25">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5.75" customHeight="1" x14ac:dyDescent="0.25">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5.75" customHeight="1" x14ac:dyDescent="0.25">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5.75" customHeight="1" x14ac:dyDescent="0.25">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5.75" customHeight="1" x14ac:dyDescent="0.25">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5.75" customHeight="1" x14ac:dyDescent="0.25">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5.75" customHeight="1" x14ac:dyDescent="0.25">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5.75" customHeight="1" x14ac:dyDescent="0.25">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5.75" customHeight="1" x14ac:dyDescent="0.25">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5.75" customHeight="1" x14ac:dyDescent="0.25">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5.75" customHeight="1" x14ac:dyDescent="0.25">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5.75" customHeight="1" x14ac:dyDescent="0.25">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5.75" customHeight="1" x14ac:dyDescent="0.25">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5.75" customHeight="1" x14ac:dyDescent="0.25">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5.75" customHeight="1" x14ac:dyDescent="0.25">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5.75" customHeight="1" x14ac:dyDescent="0.25">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5.75" customHeight="1" x14ac:dyDescent="0.25">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5.75" customHeight="1" x14ac:dyDescent="0.25">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5.75" customHeight="1" x14ac:dyDescent="0.25">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5.75" customHeight="1" x14ac:dyDescent="0.25">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5.75" customHeight="1" x14ac:dyDescent="0.25">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5.75" customHeight="1" x14ac:dyDescent="0.25">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5.75" customHeight="1" x14ac:dyDescent="0.25">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5.75" customHeight="1" x14ac:dyDescent="0.25">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5.75" customHeight="1" x14ac:dyDescent="0.25">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5.75" customHeight="1" x14ac:dyDescent="0.25">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5.75" customHeight="1" x14ac:dyDescent="0.25">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5.75" customHeight="1" x14ac:dyDescent="0.25">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5.75" customHeight="1" x14ac:dyDescent="0.25">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5.75" customHeight="1" x14ac:dyDescent="0.25">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5.75" customHeight="1" x14ac:dyDescent="0.25">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5.75" customHeight="1" x14ac:dyDescent="0.25">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5.75" customHeight="1" x14ac:dyDescent="0.25">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5.75" customHeight="1" x14ac:dyDescent="0.25">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5.75" customHeight="1" x14ac:dyDescent="0.25">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5.75" customHeight="1" x14ac:dyDescent="0.25">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5.75" customHeight="1" x14ac:dyDescent="0.25">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5.75" customHeight="1" x14ac:dyDescent="0.25">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5.75" customHeight="1" x14ac:dyDescent="0.25">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5.75" customHeight="1" x14ac:dyDescent="0.25">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5.75" customHeight="1" x14ac:dyDescent="0.25">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5.75" customHeight="1" x14ac:dyDescent="0.25">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5.75" customHeight="1" x14ac:dyDescent="0.25">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5.75" customHeight="1" x14ac:dyDescent="0.25">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5.75" customHeight="1" x14ac:dyDescent="0.25">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5.75" customHeight="1" x14ac:dyDescent="0.25">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5.75" customHeight="1" x14ac:dyDescent="0.25">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5.75" customHeight="1" x14ac:dyDescent="0.25">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5.75" customHeight="1" x14ac:dyDescent="0.25">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5.75" customHeight="1" x14ac:dyDescent="0.25">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5.75" customHeight="1" x14ac:dyDescent="0.25">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5.75" customHeight="1" x14ac:dyDescent="0.25">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5.75" customHeight="1" x14ac:dyDescent="0.25">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5.75" customHeight="1" x14ac:dyDescent="0.25">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5.75" customHeight="1" x14ac:dyDescent="0.25">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5.75" customHeight="1" x14ac:dyDescent="0.25">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5.75" customHeight="1" x14ac:dyDescent="0.25">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5.75" customHeight="1" x14ac:dyDescent="0.25">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5.75" customHeight="1" x14ac:dyDescent="0.25">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5.75" customHeight="1" x14ac:dyDescent="0.25">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5.75" customHeight="1" x14ac:dyDescent="0.25">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5.75" customHeight="1" x14ac:dyDescent="0.25">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5.75" customHeight="1" x14ac:dyDescent="0.25">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5.75" customHeight="1" x14ac:dyDescent="0.25">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5.75" customHeight="1" x14ac:dyDescent="0.25">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5.75" customHeight="1" x14ac:dyDescent="0.25">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5.75" customHeight="1" x14ac:dyDescent="0.25">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5.75" customHeight="1" x14ac:dyDescent="0.25">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5.75" customHeight="1" x14ac:dyDescent="0.25">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5.75" customHeight="1" x14ac:dyDescent="0.25">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5.75" customHeight="1" x14ac:dyDescent="0.25">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5.75" customHeight="1" x14ac:dyDescent="0.25">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5.75" customHeight="1" x14ac:dyDescent="0.25">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5.75" customHeight="1" x14ac:dyDescent="0.25">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5.75" customHeight="1" x14ac:dyDescent="0.25">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5.75" customHeight="1" x14ac:dyDescent="0.25">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5.75" customHeight="1" x14ac:dyDescent="0.25">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5.75" customHeight="1" x14ac:dyDescent="0.25">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5.75" customHeight="1" x14ac:dyDescent="0.25">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5.75" customHeight="1" x14ac:dyDescent="0.25">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5.75" customHeight="1" x14ac:dyDescent="0.25">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5.75" customHeight="1" x14ac:dyDescent="0.25">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5.75" customHeight="1" x14ac:dyDescent="0.25">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5.75" customHeight="1" x14ac:dyDescent="0.25">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5.75" customHeight="1" x14ac:dyDescent="0.25">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5.75" customHeight="1" x14ac:dyDescent="0.25">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5.75" customHeight="1" x14ac:dyDescent="0.25">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5.75" customHeight="1" x14ac:dyDescent="0.25">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5.75" customHeight="1" x14ac:dyDescent="0.25">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5.75" customHeight="1" x14ac:dyDescent="0.25">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5.75" customHeight="1" x14ac:dyDescent="0.25">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5.75" customHeight="1" x14ac:dyDescent="0.25">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5.75" customHeight="1" x14ac:dyDescent="0.25">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5.75" customHeight="1" x14ac:dyDescent="0.25">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5.75" customHeight="1" x14ac:dyDescent="0.25">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5.75" customHeight="1" x14ac:dyDescent="0.25">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5.75" customHeight="1" x14ac:dyDescent="0.25">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5.75" customHeight="1" x14ac:dyDescent="0.25">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5.75" customHeight="1" x14ac:dyDescent="0.25">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5.75" customHeight="1" x14ac:dyDescent="0.25">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5.75" customHeight="1" x14ac:dyDescent="0.25">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5.75" customHeight="1" x14ac:dyDescent="0.25">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5.75" customHeight="1" x14ac:dyDescent="0.25">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5.75" customHeight="1" x14ac:dyDescent="0.25">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5.75" customHeight="1" x14ac:dyDescent="0.25">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5.75" customHeight="1" x14ac:dyDescent="0.25">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5.75" customHeight="1" x14ac:dyDescent="0.25">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5.75" customHeight="1" x14ac:dyDescent="0.25">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5.75" customHeight="1" x14ac:dyDescent="0.25">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5.75" customHeight="1" x14ac:dyDescent="0.25">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5.75" customHeight="1" x14ac:dyDescent="0.25">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5.75" customHeight="1" x14ac:dyDescent="0.25">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5.75" customHeight="1" x14ac:dyDescent="0.25">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5.75" customHeight="1" x14ac:dyDescent="0.25">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5.75" customHeight="1" x14ac:dyDescent="0.25">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5.75" customHeight="1" x14ac:dyDescent="0.25">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5.75" customHeight="1" x14ac:dyDescent="0.25">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5.75" customHeight="1" x14ac:dyDescent="0.25">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5.75" customHeight="1" x14ac:dyDescent="0.25">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5.75" customHeight="1" x14ac:dyDescent="0.25">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5.75" customHeight="1" x14ac:dyDescent="0.25">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5.75" customHeight="1" x14ac:dyDescent="0.25">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5.75" customHeight="1" x14ac:dyDescent="0.25">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5.75" customHeight="1" x14ac:dyDescent="0.25">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5.75" customHeight="1" x14ac:dyDescent="0.25">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5.75" customHeight="1" x14ac:dyDescent="0.25">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5.75" customHeight="1" x14ac:dyDescent="0.25">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5.75" customHeight="1" x14ac:dyDescent="0.25">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5.75" customHeight="1" x14ac:dyDescent="0.25">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5.75" customHeight="1" x14ac:dyDescent="0.25">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5.75" customHeight="1" x14ac:dyDescent="0.25">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5.75" customHeight="1" x14ac:dyDescent="0.25">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5.75" customHeight="1" x14ac:dyDescent="0.25">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5.75" customHeight="1" x14ac:dyDescent="0.25">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5.75" customHeight="1" x14ac:dyDescent="0.25">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5.75" customHeight="1" x14ac:dyDescent="0.25">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5.75" customHeight="1" x14ac:dyDescent="0.25">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5.75" customHeight="1" x14ac:dyDescent="0.25">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5.75" customHeight="1" x14ac:dyDescent="0.25">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5.75" customHeight="1" x14ac:dyDescent="0.25">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5.75" customHeight="1" x14ac:dyDescent="0.25">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5.75" customHeight="1" x14ac:dyDescent="0.25">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5.75" customHeight="1" x14ac:dyDescent="0.25">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sheetData>
  <sheetProtection algorithmName="SHA-512" hashValue="6qmUjzGvHMuCjJYhsGLGXkwvbgCn13OqY9RHqflgkPlZCe0uX9oACLkJLDvYPQrTZOSQir0vqDsz+NkJcBMdBQ==" saltValue="5Xly1/WBANYaysAgzSLN4Q==" spinCount="100000" sheet="1" objects="1" scenarios="1"/>
  <mergeCells count="52">
    <mergeCell ref="F25:G25"/>
    <mergeCell ref="F16:G16"/>
    <mergeCell ref="F17:G17"/>
    <mergeCell ref="F18:G18"/>
    <mergeCell ref="F19:G19"/>
    <mergeCell ref="F20:G20"/>
    <mergeCell ref="F21:G21"/>
    <mergeCell ref="F22:G22"/>
    <mergeCell ref="M14:N14"/>
    <mergeCell ref="B15:D15"/>
    <mergeCell ref="F15:G15"/>
    <mergeCell ref="B16:D16"/>
    <mergeCell ref="M17:N17"/>
    <mergeCell ref="B22:D22"/>
    <mergeCell ref="B23:D23"/>
    <mergeCell ref="B24:D24"/>
    <mergeCell ref="B14:D14"/>
    <mergeCell ref="F14:G14"/>
    <mergeCell ref="F23:G23"/>
    <mergeCell ref="F24:G24"/>
    <mergeCell ref="B17:D17"/>
    <mergeCell ref="B18:D18"/>
    <mergeCell ref="B19:D19"/>
    <mergeCell ref="B20:D20"/>
    <mergeCell ref="B21:D21"/>
    <mergeCell ref="A7:B7"/>
    <mergeCell ref="H7:I7"/>
    <mergeCell ref="F13:G13"/>
    <mergeCell ref="M13:N13"/>
    <mergeCell ref="Q13:R13"/>
    <mergeCell ref="E7:F7"/>
    <mergeCell ref="A8:B8"/>
    <mergeCell ref="E8:F8"/>
    <mergeCell ref="A9:B9"/>
    <mergeCell ref="H11:J11"/>
    <mergeCell ref="B13:D13"/>
    <mergeCell ref="A1:O1"/>
    <mergeCell ref="A2:O2"/>
    <mergeCell ref="A3:O3"/>
    <mergeCell ref="A4:O4"/>
    <mergeCell ref="A6:B6"/>
    <mergeCell ref="G6:J6"/>
    <mergeCell ref="D6:F6"/>
    <mergeCell ref="M23:N23"/>
    <mergeCell ref="M24:N24"/>
    <mergeCell ref="M15:N15"/>
    <mergeCell ref="M16:N16"/>
    <mergeCell ref="M18:N18"/>
    <mergeCell ref="M19:N19"/>
    <mergeCell ref="M20:N20"/>
    <mergeCell ref="M21:N21"/>
    <mergeCell ref="M22:N22"/>
  </mergeCells>
  <conditionalFormatting sqref="L14:L24">
    <cfRule type="cellIs" dxfId="2" priority="1" operator="equal">
      <formula>1</formula>
    </cfRule>
  </conditionalFormatting>
  <conditionalFormatting sqref="E14:E24">
    <cfRule type="cellIs" dxfId="1" priority="2" operator="equal">
      <formula>"NH"</formula>
    </cfRule>
  </conditionalFormatting>
  <conditionalFormatting sqref="E14:E24">
    <cfRule type="cellIs" dxfId="0" priority="3" operator="equal">
      <formula>"H"</formula>
    </cfRule>
  </conditionalFormatting>
  <printOptions horizontalCentered="1"/>
  <pageMargins left="0.39370078740157483" right="0.19685039370078741" top="0.59055118110236227" bottom="0.39370078740157483" header="0" footer="0"/>
  <pageSetup scale="7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showGridLines="0" workbookViewId="0">
      <selection activeCell="F8" sqref="F8"/>
    </sheetView>
  </sheetViews>
  <sheetFormatPr baseColWidth="10" defaultColWidth="14.42578125" defaultRowHeight="15" customHeight="1" x14ac:dyDescent="0.2"/>
  <cols>
    <col min="1" max="1" width="3.42578125" style="1" customWidth="1"/>
    <col min="2" max="2" width="20" style="1" customWidth="1"/>
    <col min="3" max="3" width="34.42578125" style="1" customWidth="1"/>
    <col min="4" max="4" width="26.42578125" style="1" customWidth="1"/>
    <col min="5" max="5" width="14.28515625" style="1" customWidth="1"/>
    <col min="6" max="6" width="26.7109375" style="6" customWidth="1"/>
    <col min="7" max="7" width="24" style="1" customWidth="1"/>
    <col min="8" max="8" width="20.28515625" style="1" customWidth="1"/>
    <col min="9" max="9" width="18.7109375" style="1" customWidth="1"/>
    <col min="10" max="10" width="19.7109375" style="1" customWidth="1"/>
    <col min="11" max="27" width="11.42578125" style="1" customWidth="1"/>
    <col min="28" max="16384" width="14.42578125" style="1"/>
  </cols>
  <sheetData>
    <row r="1" spans="1:27" ht="34.5" customHeight="1" x14ac:dyDescent="0.3">
      <c r="A1" s="332"/>
      <c r="B1" s="335" t="s">
        <v>0</v>
      </c>
      <c r="C1" s="336"/>
      <c r="D1" s="336"/>
      <c r="E1" s="336"/>
      <c r="F1" s="337"/>
      <c r="G1" s="336"/>
      <c r="H1" s="336"/>
      <c r="I1" s="336"/>
      <c r="J1" s="338"/>
      <c r="K1" s="7"/>
      <c r="L1" s="7"/>
      <c r="M1" s="7"/>
      <c r="N1" s="7"/>
      <c r="O1" s="7"/>
      <c r="P1" s="7"/>
      <c r="Q1" s="7"/>
      <c r="R1" s="7"/>
      <c r="S1" s="7"/>
      <c r="T1" s="7"/>
      <c r="U1" s="7"/>
      <c r="V1" s="7"/>
      <c r="W1" s="7"/>
      <c r="X1" s="7"/>
      <c r="Y1" s="7"/>
      <c r="Z1" s="7"/>
      <c r="AA1" s="7"/>
    </row>
    <row r="2" spans="1:27" ht="32.25" customHeight="1" x14ac:dyDescent="0.25">
      <c r="A2" s="333"/>
      <c r="B2" s="339" t="str">
        <f>+'1_ENTREGA'!A2</f>
        <v>Invitación Pública N° VA-002-2021</v>
      </c>
      <c r="C2" s="340"/>
      <c r="D2" s="340"/>
      <c r="E2" s="340"/>
      <c r="F2" s="328"/>
      <c r="G2" s="340"/>
      <c r="H2" s="340"/>
      <c r="I2" s="340"/>
      <c r="J2" s="341"/>
      <c r="K2" s="7"/>
      <c r="L2" s="7"/>
      <c r="M2" s="7"/>
      <c r="N2" s="7"/>
      <c r="O2" s="7"/>
      <c r="P2" s="7"/>
      <c r="Q2" s="7"/>
      <c r="R2" s="7"/>
      <c r="S2" s="7"/>
      <c r="T2" s="7"/>
      <c r="U2" s="7"/>
      <c r="V2" s="7"/>
      <c r="W2" s="7"/>
      <c r="X2" s="7"/>
      <c r="Y2" s="7"/>
      <c r="Z2" s="7"/>
      <c r="AA2" s="7"/>
    </row>
    <row r="3" spans="1:27" ht="90.75" customHeight="1" x14ac:dyDescent="0.2">
      <c r="A3" s="334"/>
      <c r="B3" s="342"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C3" s="340"/>
      <c r="D3" s="340"/>
      <c r="E3" s="340"/>
      <c r="F3" s="328"/>
      <c r="G3" s="340"/>
      <c r="H3" s="340"/>
      <c r="I3" s="340"/>
      <c r="J3" s="341"/>
      <c r="K3" s="7"/>
      <c r="L3" s="7"/>
      <c r="M3" s="7"/>
      <c r="N3" s="7"/>
      <c r="O3" s="7"/>
      <c r="P3" s="7"/>
      <c r="Q3" s="7"/>
      <c r="R3" s="7"/>
      <c r="S3" s="7"/>
      <c r="T3" s="7"/>
      <c r="U3" s="7"/>
      <c r="V3" s="7"/>
      <c r="W3" s="7"/>
      <c r="X3" s="7"/>
      <c r="Y3" s="7"/>
      <c r="Z3" s="7"/>
      <c r="AA3" s="7"/>
    </row>
    <row r="4" spans="1:27" ht="18" customHeight="1" x14ac:dyDescent="0.2">
      <c r="A4" s="343" t="s">
        <v>6</v>
      </c>
      <c r="B4" s="344"/>
      <c r="C4" s="344"/>
      <c r="D4" s="344"/>
      <c r="E4" s="344"/>
      <c r="F4" s="345"/>
      <c r="G4" s="344"/>
      <c r="H4" s="344"/>
      <c r="I4" s="344"/>
      <c r="J4" s="346"/>
      <c r="K4" s="7"/>
      <c r="L4" s="7"/>
      <c r="M4" s="7"/>
      <c r="N4" s="7"/>
      <c r="O4" s="7"/>
      <c r="P4" s="7"/>
      <c r="Q4" s="7"/>
      <c r="R4" s="7"/>
      <c r="S4" s="7"/>
      <c r="T4" s="7"/>
      <c r="U4" s="7"/>
      <c r="V4" s="7"/>
      <c r="W4" s="7"/>
      <c r="X4" s="7"/>
      <c r="Y4" s="7"/>
      <c r="Z4" s="7"/>
      <c r="AA4" s="7"/>
    </row>
    <row r="5" spans="1:27" ht="33" customHeight="1" thickBot="1" x14ac:dyDescent="0.3">
      <c r="A5" s="327" t="s">
        <v>183</v>
      </c>
      <c r="B5" s="328"/>
      <c r="C5" s="329"/>
      <c r="D5" s="174"/>
      <c r="E5" s="175"/>
      <c r="F5" s="175"/>
      <c r="G5" s="175"/>
      <c r="H5" s="175"/>
      <c r="I5" s="175"/>
      <c r="J5" s="176"/>
      <c r="K5" s="7"/>
      <c r="L5" s="7"/>
      <c r="M5" s="7"/>
      <c r="N5" s="7"/>
      <c r="O5" s="7"/>
      <c r="P5" s="7"/>
      <c r="Q5" s="7"/>
      <c r="R5" s="7"/>
      <c r="S5" s="7"/>
      <c r="T5" s="7"/>
      <c r="U5" s="7"/>
      <c r="V5" s="7"/>
      <c r="W5" s="7"/>
      <c r="X5" s="7"/>
      <c r="Y5" s="7"/>
      <c r="Z5" s="7"/>
      <c r="AA5" s="7"/>
    </row>
    <row r="6" spans="1:27" ht="38.25" customHeight="1" x14ac:dyDescent="0.2">
      <c r="A6" s="177" t="s">
        <v>7</v>
      </c>
      <c r="B6" s="178" t="s">
        <v>185</v>
      </c>
      <c r="C6" s="178" t="s">
        <v>186</v>
      </c>
      <c r="D6" s="178" t="s">
        <v>187</v>
      </c>
      <c r="E6" s="178" t="s">
        <v>188</v>
      </c>
      <c r="F6" s="178" t="s">
        <v>189</v>
      </c>
      <c r="G6" s="178" t="s">
        <v>190</v>
      </c>
      <c r="H6" s="178" t="s">
        <v>191</v>
      </c>
      <c r="I6" s="178" t="s">
        <v>192</v>
      </c>
      <c r="J6" s="179" t="s">
        <v>193</v>
      </c>
      <c r="K6" s="7"/>
      <c r="L6" s="7"/>
      <c r="M6" s="7"/>
      <c r="N6" s="7"/>
      <c r="O6" s="7"/>
      <c r="P6" s="7"/>
      <c r="Q6" s="7"/>
      <c r="R6" s="7"/>
      <c r="S6" s="7"/>
      <c r="T6" s="7"/>
      <c r="U6" s="7"/>
      <c r="V6" s="7"/>
      <c r="W6" s="7"/>
      <c r="X6" s="7"/>
      <c r="Y6" s="7"/>
      <c r="Z6" s="7"/>
      <c r="AA6" s="7"/>
    </row>
    <row r="7" spans="1:27" ht="42" customHeight="1" x14ac:dyDescent="0.2">
      <c r="A7" s="180">
        <f>IF('1_ENTREGA'!A8="","",'1_ENTREGA'!A8)</f>
        <v>1</v>
      </c>
      <c r="B7" s="183">
        <v>44316.586087962962</v>
      </c>
      <c r="C7" s="181" t="s">
        <v>194</v>
      </c>
      <c r="D7" s="184" t="s">
        <v>174</v>
      </c>
      <c r="E7" s="181">
        <v>800130904</v>
      </c>
      <c r="F7" s="184" t="s">
        <v>195</v>
      </c>
      <c r="G7" s="181">
        <v>6770634</v>
      </c>
      <c r="H7" s="184" t="s">
        <v>196</v>
      </c>
      <c r="I7" s="182">
        <v>402978250</v>
      </c>
      <c r="J7" s="186">
        <v>479544118</v>
      </c>
      <c r="K7" s="7"/>
      <c r="L7" s="7"/>
      <c r="M7" s="7"/>
      <c r="N7" s="7"/>
      <c r="O7" s="7"/>
      <c r="P7" s="7"/>
      <c r="Q7" s="7"/>
      <c r="R7" s="7"/>
      <c r="S7" s="7"/>
      <c r="T7" s="7"/>
      <c r="U7" s="7"/>
      <c r="V7" s="7"/>
      <c r="W7" s="7"/>
      <c r="X7" s="7"/>
      <c r="Y7" s="7"/>
      <c r="Z7" s="7"/>
      <c r="AA7" s="7"/>
    </row>
    <row r="8" spans="1:27" ht="42" customHeight="1" x14ac:dyDescent="0.2">
      <c r="A8" s="180">
        <f>IF('1_ENTREGA'!A9="","",'1_ENTREGA'!A9)</f>
        <v>2</v>
      </c>
      <c r="B8" s="183">
        <v>44316.590775462966</v>
      </c>
      <c r="C8" s="181" t="s">
        <v>197</v>
      </c>
      <c r="D8" s="184" t="s">
        <v>175</v>
      </c>
      <c r="E8" s="181">
        <v>8605101426</v>
      </c>
      <c r="F8" s="184" t="s">
        <v>198</v>
      </c>
      <c r="G8" s="181">
        <v>79324622</v>
      </c>
      <c r="H8" s="184">
        <v>128881</v>
      </c>
      <c r="I8" s="182">
        <v>400932720</v>
      </c>
      <c r="J8" s="186">
        <v>477109937</v>
      </c>
      <c r="K8" s="7"/>
      <c r="L8" s="7"/>
      <c r="M8" s="7"/>
      <c r="N8" s="7"/>
      <c r="O8" s="7"/>
      <c r="P8" s="7"/>
      <c r="Q8" s="7"/>
      <c r="R8" s="7"/>
      <c r="S8" s="7"/>
      <c r="T8" s="7"/>
      <c r="U8" s="7"/>
      <c r="V8" s="7"/>
      <c r="W8" s="7"/>
      <c r="X8" s="7"/>
      <c r="Y8" s="7"/>
      <c r="Z8" s="7"/>
      <c r="AA8" s="7"/>
    </row>
    <row r="9" spans="1:27" ht="42" customHeight="1" x14ac:dyDescent="0.2">
      <c r="A9" s="180">
        <f>IF('1_ENTREGA'!A10="","",'1_ENTREGA'!A10)</f>
        <v>3</v>
      </c>
      <c r="B9" s="183">
        <v>44316.593194444446</v>
      </c>
      <c r="C9" s="181" t="s">
        <v>199</v>
      </c>
      <c r="D9" s="184" t="s">
        <v>176</v>
      </c>
      <c r="E9" s="181">
        <v>8605247727</v>
      </c>
      <c r="F9" s="184" t="s">
        <v>200</v>
      </c>
      <c r="G9" s="181">
        <v>41757874</v>
      </c>
      <c r="H9" s="184" t="s">
        <v>201</v>
      </c>
      <c r="I9" s="182">
        <v>250352000</v>
      </c>
      <c r="J9" s="186">
        <v>297918880</v>
      </c>
      <c r="K9" s="7"/>
      <c r="L9" s="7"/>
      <c r="M9" s="7"/>
      <c r="N9" s="7"/>
      <c r="O9" s="7"/>
      <c r="P9" s="7"/>
      <c r="Q9" s="7"/>
      <c r="R9" s="7"/>
      <c r="S9" s="7"/>
      <c r="T9" s="7"/>
      <c r="U9" s="7"/>
      <c r="V9" s="7"/>
      <c r="W9" s="7"/>
      <c r="X9" s="7"/>
      <c r="Y9" s="7"/>
      <c r="Z9" s="7"/>
      <c r="AA9" s="7"/>
    </row>
    <row r="10" spans="1:27" ht="42" customHeight="1" x14ac:dyDescent="0.2">
      <c r="A10" s="180">
        <f>IF('1_ENTREGA'!A11="","",'1_ENTREGA'!A11)</f>
        <v>4</v>
      </c>
      <c r="B10" s="183">
        <v>44316.597314814811</v>
      </c>
      <c r="C10" s="181" t="s">
        <v>202</v>
      </c>
      <c r="D10" s="184" t="s">
        <v>177</v>
      </c>
      <c r="E10" s="181">
        <v>9001575641</v>
      </c>
      <c r="F10" s="184" t="s">
        <v>203</v>
      </c>
      <c r="G10" s="181">
        <v>79794246</v>
      </c>
      <c r="H10" s="184" t="s">
        <v>204</v>
      </c>
      <c r="I10" s="182">
        <v>397430000</v>
      </c>
      <c r="J10" s="186">
        <v>472941700</v>
      </c>
      <c r="K10" s="7"/>
      <c r="L10" s="7"/>
      <c r="M10" s="7"/>
      <c r="N10" s="7"/>
      <c r="O10" s="7"/>
      <c r="P10" s="7"/>
      <c r="Q10" s="7"/>
      <c r="R10" s="7"/>
      <c r="S10" s="7"/>
      <c r="T10" s="7"/>
      <c r="U10" s="7"/>
      <c r="V10" s="7"/>
      <c r="W10" s="7"/>
      <c r="X10" s="7"/>
      <c r="Y10" s="7"/>
      <c r="Z10" s="7"/>
      <c r="AA10" s="7"/>
    </row>
    <row r="11" spans="1:27" ht="42" customHeight="1" x14ac:dyDescent="0.2">
      <c r="A11" s="180">
        <f>IF('1_ENTREGA'!A12="","",'1_ENTREGA'!A12)</f>
        <v>5</v>
      </c>
      <c r="B11" s="183">
        <v>44316.59814814815</v>
      </c>
      <c r="C11" s="181" t="s">
        <v>205</v>
      </c>
      <c r="D11" s="184" t="s">
        <v>178</v>
      </c>
      <c r="E11" s="181">
        <v>8909002971</v>
      </c>
      <c r="F11" s="184" t="s">
        <v>206</v>
      </c>
      <c r="G11" s="181">
        <v>70557064</v>
      </c>
      <c r="H11" s="184">
        <v>1010113640301</v>
      </c>
      <c r="I11" s="182">
        <v>327766888</v>
      </c>
      <c r="J11" s="186">
        <v>390042597</v>
      </c>
      <c r="K11" s="7"/>
      <c r="L11" s="7"/>
      <c r="M11" s="7"/>
      <c r="N11" s="7"/>
      <c r="O11" s="7"/>
      <c r="P11" s="7"/>
      <c r="Q11" s="7"/>
      <c r="R11" s="7"/>
      <c r="S11" s="7"/>
      <c r="T11" s="7"/>
      <c r="U11" s="7"/>
      <c r="V11" s="7"/>
      <c r="W11" s="7"/>
      <c r="X11" s="7"/>
      <c r="Y11" s="7"/>
      <c r="Z11" s="7"/>
      <c r="AA11" s="7"/>
    </row>
    <row r="12" spans="1:27" ht="42" customHeight="1" x14ac:dyDescent="0.2">
      <c r="A12" s="180">
        <f>IF('1_ENTREGA'!A13="","",'1_ENTREGA'!A13)</f>
        <v>6</v>
      </c>
      <c r="B12" s="183">
        <v>44316.601226851853</v>
      </c>
      <c r="C12" s="181" t="s">
        <v>207</v>
      </c>
      <c r="D12" s="184" t="s">
        <v>179</v>
      </c>
      <c r="E12" s="181">
        <v>800134773</v>
      </c>
      <c r="F12" s="184" t="s">
        <v>208</v>
      </c>
      <c r="G12" s="181">
        <v>79308791</v>
      </c>
      <c r="H12" s="184" t="s">
        <v>209</v>
      </c>
      <c r="I12" s="182">
        <v>387691000</v>
      </c>
      <c r="J12" s="186">
        <v>461352290</v>
      </c>
      <c r="K12" s="7"/>
      <c r="L12" s="7"/>
      <c r="M12" s="7"/>
      <c r="N12" s="7"/>
      <c r="O12" s="7"/>
      <c r="P12" s="7"/>
      <c r="Q12" s="7"/>
      <c r="R12" s="7"/>
      <c r="S12" s="7"/>
      <c r="T12" s="7"/>
      <c r="U12" s="7"/>
      <c r="V12" s="7"/>
      <c r="W12" s="7"/>
      <c r="X12" s="7"/>
      <c r="Y12" s="7"/>
      <c r="Z12" s="7"/>
      <c r="AA12" s="7"/>
    </row>
    <row r="13" spans="1:27" ht="42" customHeight="1" x14ac:dyDescent="0.2">
      <c r="A13" s="180">
        <f>IF('1_ENTREGA'!A14="","",'1_ENTREGA'!A14)</f>
        <v>7</v>
      </c>
      <c r="B13" s="183">
        <v>44316.602893518517</v>
      </c>
      <c r="C13" s="181" t="s">
        <v>210</v>
      </c>
      <c r="D13" s="184" t="s">
        <v>180</v>
      </c>
      <c r="E13" s="181">
        <v>860066674</v>
      </c>
      <c r="F13" s="184" t="s">
        <v>211</v>
      </c>
      <c r="G13" s="181">
        <v>79838738</v>
      </c>
      <c r="H13" s="184">
        <v>1444101128283</v>
      </c>
      <c r="I13" s="182">
        <v>398616888</v>
      </c>
      <c r="J13" s="186">
        <v>474354097</v>
      </c>
      <c r="K13" s="7"/>
      <c r="L13" s="7"/>
      <c r="M13" s="7"/>
      <c r="N13" s="7"/>
      <c r="O13" s="7"/>
      <c r="P13" s="7"/>
      <c r="Q13" s="7"/>
      <c r="R13" s="7"/>
      <c r="S13" s="7"/>
      <c r="T13" s="7"/>
      <c r="U13" s="7"/>
      <c r="V13" s="7"/>
      <c r="W13" s="7"/>
      <c r="X13" s="7"/>
      <c r="Y13" s="7"/>
      <c r="Z13" s="7"/>
      <c r="AA13" s="7"/>
    </row>
    <row r="14" spans="1:27" ht="63" customHeight="1" x14ac:dyDescent="0.2">
      <c r="A14" s="180">
        <f>IF('1_ENTREGA'!A15="","",'1_ENTREGA'!A15)</f>
        <v>8</v>
      </c>
      <c r="B14" s="183">
        <v>44316.619421296295</v>
      </c>
      <c r="C14" s="181" t="s">
        <v>212</v>
      </c>
      <c r="D14" s="184" t="s">
        <v>181</v>
      </c>
      <c r="E14" s="181">
        <v>8600334194</v>
      </c>
      <c r="F14" s="184" t="s">
        <v>213</v>
      </c>
      <c r="G14" s="181">
        <v>52081458</v>
      </c>
      <c r="H14" s="184" t="s">
        <v>214</v>
      </c>
      <c r="I14" s="182">
        <v>392020112</v>
      </c>
      <c r="J14" s="186">
        <v>466503933</v>
      </c>
      <c r="K14" s="7"/>
      <c r="L14" s="7"/>
      <c r="M14" s="7"/>
      <c r="N14" s="7"/>
      <c r="O14" s="7"/>
      <c r="P14" s="7"/>
      <c r="Q14" s="7"/>
      <c r="R14" s="7"/>
      <c r="S14" s="7"/>
      <c r="T14" s="7"/>
      <c r="U14" s="7"/>
      <c r="V14" s="7"/>
      <c r="W14" s="7"/>
      <c r="X14" s="7"/>
      <c r="Y14" s="7"/>
      <c r="Z14" s="7"/>
      <c r="AA14" s="7"/>
    </row>
    <row r="15" spans="1:27" ht="42" customHeight="1" x14ac:dyDescent="0.2">
      <c r="A15" s="180">
        <f>IF('1_ENTREGA'!A16="","",'1_ENTREGA'!A16)</f>
        <v>9</v>
      </c>
      <c r="B15" s="183">
        <v>44316.624560185184</v>
      </c>
      <c r="C15" s="181" t="s">
        <v>215</v>
      </c>
      <c r="D15" s="184" t="s">
        <v>182</v>
      </c>
      <c r="E15" s="181">
        <v>52282648</v>
      </c>
      <c r="F15" s="184" t="s">
        <v>182</v>
      </c>
      <c r="G15" s="181">
        <v>52282648</v>
      </c>
      <c r="H15" s="184" t="s">
        <v>216</v>
      </c>
      <c r="I15" s="182">
        <v>394720000</v>
      </c>
      <c r="J15" s="186">
        <v>469716800</v>
      </c>
      <c r="K15" s="7"/>
      <c r="L15" s="7"/>
      <c r="M15" s="7"/>
      <c r="N15" s="7"/>
      <c r="O15" s="7"/>
      <c r="P15" s="7"/>
      <c r="Q15" s="7"/>
      <c r="R15" s="7"/>
      <c r="S15" s="7"/>
      <c r="T15" s="7"/>
      <c r="U15" s="7"/>
      <c r="V15" s="7"/>
      <c r="W15" s="7"/>
      <c r="X15" s="7"/>
      <c r="Y15" s="7"/>
      <c r="Z15" s="7"/>
      <c r="AA15" s="7"/>
    </row>
    <row r="16" spans="1:27" ht="42" hidden="1" customHeight="1" x14ac:dyDescent="0.2">
      <c r="A16" s="9"/>
      <c r="B16" s="10"/>
      <c r="C16" s="11"/>
      <c r="D16" s="185"/>
      <c r="E16" s="13"/>
      <c r="F16" s="13"/>
      <c r="G16" s="14"/>
      <c r="H16" s="14"/>
      <c r="I16" s="15"/>
      <c r="J16" s="16"/>
      <c r="K16" s="7"/>
      <c r="L16" s="7"/>
      <c r="M16" s="7"/>
      <c r="N16" s="7"/>
      <c r="O16" s="7"/>
      <c r="P16" s="7"/>
      <c r="Q16" s="7"/>
      <c r="R16" s="7"/>
      <c r="S16" s="7"/>
      <c r="T16" s="7"/>
      <c r="U16" s="7"/>
      <c r="V16" s="7"/>
      <c r="W16" s="7"/>
      <c r="X16" s="7"/>
      <c r="Y16" s="7"/>
      <c r="Z16" s="7"/>
      <c r="AA16" s="7"/>
    </row>
    <row r="17" spans="1:27" ht="42" hidden="1" customHeight="1" x14ac:dyDescent="0.2">
      <c r="A17" s="9"/>
      <c r="B17" s="10"/>
      <c r="C17" s="11"/>
      <c r="D17" s="185"/>
      <c r="E17" s="13"/>
      <c r="F17" s="13"/>
      <c r="G17" s="14"/>
      <c r="H17" s="14"/>
      <c r="I17" s="15"/>
      <c r="J17" s="16"/>
      <c r="K17" s="7"/>
      <c r="L17" s="7"/>
      <c r="M17" s="7"/>
      <c r="N17" s="7"/>
      <c r="O17" s="7"/>
      <c r="P17" s="7"/>
      <c r="Q17" s="7"/>
      <c r="R17" s="7"/>
      <c r="S17" s="7"/>
      <c r="T17" s="7"/>
      <c r="U17" s="7"/>
      <c r="V17" s="7"/>
      <c r="W17" s="7"/>
      <c r="X17" s="7"/>
      <c r="Y17" s="7"/>
      <c r="Z17" s="7"/>
      <c r="AA17" s="7"/>
    </row>
    <row r="18" spans="1:27" ht="42" hidden="1" customHeight="1" x14ac:dyDescent="0.2">
      <c r="A18" s="9">
        <f>IF('1_ENTREGA'!A19="","",'1_ENTREGA'!A19)</f>
        <v>12</v>
      </c>
      <c r="B18" s="10"/>
      <c r="C18" s="20"/>
      <c r="D18" s="12">
        <f t="shared" ref="D18:D21" si="0">IF(A18="","",VLOOKUP(A18,LISTA_OFERENTES,2,FALSE))</f>
        <v>0</v>
      </c>
      <c r="E18" s="17"/>
      <c r="F18" s="17"/>
      <c r="G18" s="18"/>
      <c r="H18" s="18"/>
      <c r="I18" s="19"/>
      <c r="J18" s="16"/>
      <c r="K18" s="7"/>
      <c r="L18" s="7"/>
      <c r="M18" s="7"/>
      <c r="N18" s="7"/>
      <c r="O18" s="7"/>
      <c r="P18" s="7"/>
      <c r="Q18" s="7"/>
      <c r="R18" s="7"/>
      <c r="S18" s="7"/>
      <c r="T18" s="7"/>
      <c r="U18" s="7"/>
      <c r="V18" s="7"/>
      <c r="W18" s="7"/>
      <c r="X18" s="7"/>
      <c r="Y18" s="7"/>
      <c r="Z18" s="7"/>
      <c r="AA18" s="7"/>
    </row>
    <row r="19" spans="1:27" ht="42" hidden="1" customHeight="1" x14ac:dyDescent="0.2">
      <c r="A19" s="9">
        <f>IF('1_ENTREGA'!A20="","",'1_ENTREGA'!A20)</f>
        <v>13</v>
      </c>
      <c r="B19" s="10"/>
      <c r="C19" s="20"/>
      <c r="D19" s="12">
        <f t="shared" si="0"/>
        <v>0</v>
      </c>
      <c r="E19" s="17"/>
      <c r="F19" s="17"/>
      <c r="G19" s="18"/>
      <c r="H19" s="18"/>
      <c r="I19" s="19"/>
      <c r="J19" s="16"/>
      <c r="K19" s="7"/>
      <c r="L19" s="7"/>
      <c r="M19" s="7"/>
      <c r="N19" s="7"/>
      <c r="O19" s="7"/>
      <c r="P19" s="7"/>
      <c r="Q19" s="7"/>
      <c r="R19" s="7"/>
      <c r="S19" s="7"/>
      <c r="T19" s="7"/>
      <c r="U19" s="7"/>
      <c r="V19" s="7"/>
      <c r="W19" s="7"/>
      <c r="X19" s="7"/>
      <c r="Y19" s="7"/>
      <c r="Z19" s="7"/>
      <c r="AA19" s="7"/>
    </row>
    <row r="20" spans="1:27" ht="42" hidden="1" customHeight="1" x14ac:dyDescent="0.2">
      <c r="A20" s="9">
        <f>IF('1_ENTREGA'!A21="","",'1_ENTREGA'!A21)</f>
        <v>14</v>
      </c>
      <c r="B20" s="10"/>
      <c r="C20" s="20"/>
      <c r="D20" s="12">
        <f t="shared" si="0"/>
        <v>0</v>
      </c>
      <c r="E20" s="13"/>
      <c r="F20" s="13"/>
      <c r="G20" s="14"/>
      <c r="H20" s="14"/>
      <c r="I20" s="15"/>
      <c r="J20" s="16"/>
      <c r="K20" s="7"/>
      <c r="L20" s="7"/>
      <c r="M20" s="7"/>
      <c r="N20" s="7"/>
      <c r="O20" s="7"/>
      <c r="P20" s="7"/>
      <c r="Q20" s="7"/>
      <c r="R20" s="7"/>
      <c r="S20" s="7"/>
      <c r="T20" s="7"/>
      <c r="U20" s="7"/>
      <c r="V20" s="7"/>
      <c r="W20" s="7"/>
      <c r="X20" s="7"/>
      <c r="Y20" s="7"/>
      <c r="Z20" s="7"/>
      <c r="AA20" s="7"/>
    </row>
    <row r="21" spans="1:27" ht="42" hidden="1" customHeight="1" x14ac:dyDescent="0.2">
      <c r="A21" s="9">
        <f>IF('1_ENTREGA'!A22="","",'1_ENTREGA'!A22)</f>
        <v>15</v>
      </c>
      <c r="B21" s="10"/>
      <c r="C21" s="20"/>
      <c r="D21" s="12">
        <f t="shared" si="0"/>
        <v>0</v>
      </c>
      <c r="E21" s="13"/>
      <c r="F21" s="13"/>
      <c r="G21" s="14"/>
      <c r="H21" s="14"/>
      <c r="I21" s="15"/>
      <c r="J21" s="16"/>
      <c r="K21" s="7"/>
      <c r="L21" s="7"/>
      <c r="M21" s="7"/>
      <c r="N21" s="7"/>
      <c r="O21" s="7"/>
      <c r="P21" s="7"/>
      <c r="Q21" s="7"/>
      <c r="R21" s="7"/>
      <c r="S21" s="7"/>
      <c r="T21" s="7"/>
      <c r="U21" s="7"/>
      <c r="V21" s="7"/>
      <c r="W21" s="7"/>
      <c r="X21" s="7"/>
      <c r="Y21" s="7"/>
      <c r="Z21" s="7"/>
      <c r="AA21" s="7"/>
    </row>
    <row r="22" spans="1:27" ht="14.2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ht="54.75" customHeight="1" x14ac:dyDescent="0.2">
      <c r="A23" s="330" t="s">
        <v>184</v>
      </c>
      <c r="B23" s="331"/>
      <c r="C23" s="331"/>
      <c r="D23" s="331"/>
      <c r="E23" s="331"/>
      <c r="F23" s="331"/>
      <c r="G23" s="331"/>
      <c r="H23" s="331"/>
      <c r="I23" s="331"/>
      <c r="J23" s="331"/>
      <c r="K23" s="7"/>
      <c r="L23" s="7"/>
      <c r="M23" s="7"/>
      <c r="N23" s="7"/>
      <c r="O23" s="7"/>
      <c r="P23" s="7"/>
      <c r="Q23" s="7"/>
      <c r="R23" s="7"/>
      <c r="S23" s="7"/>
      <c r="T23" s="7"/>
      <c r="U23" s="7"/>
      <c r="V23" s="7"/>
      <c r="W23" s="7"/>
      <c r="X23" s="7"/>
      <c r="Y23" s="7"/>
      <c r="Z23" s="7"/>
      <c r="AA23" s="7"/>
    </row>
    <row r="24" spans="1:27" ht="14.2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row>
    <row r="25" spans="1:27" ht="14.2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row>
    <row r="26" spans="1:27" ht="14.2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row>
    <row r="27" spans="1:27" ht="14.2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row>
    <row r="28" spans="1:27" ht="14.2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ht="14.2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ht="14.2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4.2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spans="1:27" ht="14.2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ht="14.2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spans="1:27" ht="14.2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row>
    <row r="35" spans="1:27" ht="14.2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row>
    <row r="36" spans="1:27" ht="14.2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spans="1:27" ht="14.2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row>
    <row r="38" spans="1:27" ht="14.2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spans="1:27" ht="14.2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spans="1:27" ht="14.2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ht="14.2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spans="1:27" ht="14.2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spans="1:27" ht="14.2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spans="1:27" ht="14.2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spans="1:27" ht="14.2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spans="1:27" ht="14.2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spans="1:27" ht="14.2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7" ht="14.2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ht="14.2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ht="14.2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ht="14.2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ht="14.2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ht="14.2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ht="14.2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4.2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4.2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ht="14.2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ht="14.2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ht="14.2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ht="14.2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27" ht="14.2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27" ht="14.2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7" ht="14.2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7" ht="14.2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spans="1:27" ht="14.2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ht="14.2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ht="14.2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ht="14.2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spans="1:27" ht="14.2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spans="1:27" ht="14.2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spans="1:27" ht="14.2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ht="14.2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ht="14.2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ht="14.2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ht="14.2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ht="14.2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ht="14.2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ht="14.2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ht="14.2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ht="14.2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ht="14.2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ht="14.2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ht="14.2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ht="14.2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ht="14.2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ht="14.2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ht="14.2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ht="14.2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ht="14.2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4.2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4.2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4.2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4.2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4.2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4.2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4.2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4.2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4.2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4.2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4.2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4.2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4.2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4.2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4.2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4.2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4.2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4.2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4.2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4.2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4.2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4.2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4.2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4.2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4.2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4.2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4.2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4.2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4.2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4.2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4.2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1:27" ht="14.2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1:27" ht="14.2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1:27" ht="14.2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1:27" ht="14.2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1:27" ht="14.2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4.2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4.2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4.2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4.2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4.2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4.2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4.2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4.2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4.2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4.2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4.2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4.2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4.2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4.2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4.2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4.2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4.2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4.2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4.2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4.2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4.2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4.2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4.2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4.2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4.2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4.2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4.2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4.2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4.2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4.2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4.2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4.2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4.2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4.2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4.2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4.2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4.2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4.2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4.2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4.2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4.2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4.2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4.2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4.2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4.2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4.2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4.2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4.2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4.2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4.2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4.2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4.2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4.2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4.2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4.2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4.2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4.2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4.2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4.2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4.2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4.2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4.2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4.2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4.2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4.2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4.2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4.2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4.2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4.2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4.2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4.2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4.2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4.2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4.2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4.2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4.2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4.2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4.2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4.2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4.2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4.2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4.2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4.2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4.2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4.2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4.2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4.2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4.2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4.2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4.2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4.2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4.2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4.2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4.2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4.2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4.2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4.2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4.2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4.2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4.2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4.2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4.2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4.2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4.2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4.2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4.2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4.2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4.2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4.2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4.2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4.2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4.2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4.2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4.2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4.2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4.2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4.2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4.2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4.2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4.2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4.2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4.2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4.2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4.2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4.2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4.2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4.2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4.2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4.2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4.2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4.2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4.2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4.2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4.2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4.2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4.2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4.2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4.2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4.2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4.2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4.2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4.2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4.2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4.2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4.2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4.2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4.2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4.2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4.2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4.2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4.2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4.2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4.2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4.2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4.2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4.2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4.2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4.2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4.2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4.2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4.2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4.2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4.2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4.2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4.2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4.2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4.2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4.2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4.2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4.2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4.2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4.2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4.2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4.2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4.2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4.2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4.2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4.2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4.2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4.2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4.2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4.2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4.2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4.2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4.2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4.2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4.2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4.2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4.2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4.2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4.2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4.2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4.2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4.2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4.2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4.2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4.2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4.2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4.2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4.2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4.2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4.2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4.2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4.2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4.2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4.2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4.2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4.2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4.2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4.2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4.2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4.2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4.2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4.2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4.2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4.2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4.2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4.2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4.2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4.2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4.2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4.2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4.2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4.2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4.2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4.2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4.2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4.2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4.2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4.2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4.2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4.2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4.2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4.2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4.2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4.2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4.2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4.2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4.2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4.2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4.2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4.2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4.2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4.2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4.2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4.2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4.2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4.2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4.2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4.2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4.2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4.2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4.2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4.2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4.2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4.2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4.2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4.2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4.2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4.2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4.2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4.2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4.2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4.2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4.2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4.2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4.2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4.2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4.2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4.2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4.2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4.2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4.2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4.2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4.2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4.2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4.2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4.2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4.2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4.2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4.2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4.2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4.2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4.2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4.2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4.2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4.2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4.2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4.2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4.2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4.2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4.2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4.2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4.2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4.2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4.2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4.2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4.2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4.2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4.2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4.2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4.2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4.2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4.2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4.2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4.2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4.2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4.2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4.2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4.2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4.2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4.2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4.2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4.2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4.2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4.2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4.2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4.2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4.2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4.2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4.2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4.2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4.2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4.2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4.2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4.2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4.2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4.2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4.2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4.2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4.2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4.2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4.2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4.2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4.2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4.2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4.2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4.2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4.2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4.2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4.2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4.2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4.2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4.2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4.2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4.2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4.2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4.2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4.2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4.2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4.2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4.2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4.2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4.2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4.2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4.2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4.2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4.2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4.2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4.2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4.2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4.2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4.2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4.2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4.2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4.2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4.2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4.2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4.2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4.2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4.2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4.2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4.2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4.2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4.2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4.2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4.2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4.2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4.2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4.2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4.2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4.2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4.2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4.2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4.2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4.2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4.2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4.2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4.2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4.2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4.2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4.2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4.2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4.2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4.2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4.2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4.2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4.2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4.2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4.2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4.2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4.2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4.2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4.2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4.2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4.2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4.2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4.2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4.2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4.2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4.2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4.2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4.2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4.2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4.2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4.2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4.2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4.2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4.2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4.2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4.2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4.2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4.2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4.2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4.2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4.2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4.2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4.2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4.2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4.2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4.2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4.2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4.2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4.2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4.2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4.2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4.2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4.2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4.2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4.2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4.2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4.2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4.2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4.2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4.2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4.2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4.2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4.2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4.2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4.2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4.2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4.2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4.2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4.2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4.2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4.2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4.2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4.2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4.2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4.2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4.2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4.2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4.2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4.2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4.2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4.2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4.2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4.2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4.2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4.2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4.2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4.2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4.2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4.2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4.2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4.2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4.2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4.2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4.2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4.2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4.2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4.2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4.2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4.2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4.2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4.2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4.2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4.2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4.2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4.2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4.2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4.2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4.2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4.2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4.2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4.2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4.2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4.2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4.2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4.2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4.2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4.2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4.2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4.2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4.2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4.2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4.2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4.2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4.2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4.2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4.2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4.2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4.2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4.2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4.2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4.2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4.2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4.2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4.2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4.2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4.2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4.2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4.2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4.2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4.2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4.2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4.2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4.2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4.2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4.2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4.2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4.2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4.2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4.2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4.2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4.2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4.2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4.2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4.2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4.2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4.2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4.2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4.2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4.2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4.2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4.2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4.2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4.2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4.2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4.2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4.2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4.2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4.2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4.2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4.2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4.2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4.2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4.2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4.2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4.2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4.2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4.2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4.2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4.2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4.2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4.2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4.2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4.2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4.2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4.2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4.2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4.2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4.2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4.2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4.2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4.2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4.2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4.2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4.2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4.2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4.2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4.2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4.2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4.2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4.2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4.2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4.2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4.2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4.2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4.2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4.2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4.2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4.2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4.2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4.2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4.2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4.2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4.2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4.2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4.2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4.2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4.2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4.2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4.2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4.2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4.2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4.2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4.2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4.2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4.2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4.2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4.2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4.2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4.2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4.2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4.2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4.2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4.2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4.2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4.2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4.2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4.2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4.2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4.2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4.2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4.2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4.2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4.2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4.2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4.2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4.2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4.2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4.2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4.2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4.2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4.2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4.2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4.2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4.2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4.2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4.2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4.2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4.2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4.2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4.2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4.2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4.2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4.2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4.2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4.2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4.2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4.2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4.2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4.2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4.2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4.2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4.2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4.2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4.2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4.2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4.2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4.2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4.2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4.2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4.2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4.2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4.2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4.2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4.2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4.2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4.2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4.2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4.2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4.2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4.2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4.2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4.2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4.2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4.2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4.2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4.2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4.2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4.2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4.2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4.2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4.2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4.2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4.2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4.2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4.2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4.2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4.2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4.2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4.2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4.2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4.2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4.2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4.2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4.2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4.2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4.2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4.2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4.2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4.2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4.2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4.2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4.2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4.2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4.2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4.2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4.2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4.2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4.2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4.2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4.2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4.2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4.2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4.2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4.2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4.2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4.2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4.2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4.2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4.2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4.2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4.2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4.2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4.2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4.2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4.2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4.2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4.2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4.2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4.2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4.2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4.2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4.2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4.2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4.2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4.2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4.2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4.2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4.2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4.2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4.2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4.2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4.2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4.2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4.2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4.2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4.2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4.2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4.2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4.2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4.2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4.2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4.2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4.2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4.2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4.2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4.2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4.2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4.2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4.2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4.2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4.2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4.2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4.2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4.2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4.2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4.2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4.2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4.2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4.2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4.2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4.2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4.2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4.2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4.2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4.2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4.2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4.2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4.2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4.2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4.2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4.2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4.2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4.2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4.2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4.2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4.2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4.2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4.2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4.2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4.2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4.2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4.2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4.2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4.2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4.2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4.2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4.2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4.2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4.2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4.2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4.2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4.2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4.2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4.2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4.2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4.2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4.2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4.2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4.2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4.2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4.2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4.2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4.2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4.2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4.2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4.2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4.2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4.2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4.2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4.2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4.2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4.2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4.2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4.2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4.2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4.2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4.2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4.2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4.2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4.2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4.2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4.2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4.2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4.2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4.2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4.2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4.2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4.2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4.2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4.2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4.2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4.2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4.2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4.2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4.2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4.2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4.2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4.2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4.2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4.2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4.2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4.2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4.2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4.2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4.2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4.2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4.2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4.2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4.2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4.2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4.2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4.2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4.2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4.2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4.2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4.2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4.2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4.2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4.2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4.2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sheetProtection algorithmName="SHA-512" hashValue="Mumy4YmplORQ8ffNs6oZQ19ZWP07I9DuQCgyu9wfFqrGYUsxrmmIWpjVndMOOLAoS7eFB2YYuLvLYevtjg4FXg==" saltValue="ga9GSsiaoEY/JKVmxjVErw==" spinCount="100000" sheet="1" objects="1" scenarios="1"/>
  <mergeCells count="7">
    <mergeCell ref="A5:C5"/>
    <mergeCell ref="A23:J23"/>
    <mergeCell ref="A1:A3"/>
    <mergeCell ref="B1:J1"/>
    <mergeCell ref="B2:J2"/>
    <mergeCell ref="B3:J3"/>
    <mergeCell ref="A4:J4"/>
  </mergeCells>
  <printOptions horizontalCentered="1"/>
  <pageMargins left="0.70866141732283472" right="0.70866141732283472" top="0.74803149606299213" bottom="0.74803149606299213" header="0" footer="0"/>
  <pageSetup scale="56"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0"/>
  <sheetViews>
    <sheetView topLeftCell="I24" zoomScale="85" zoomScaleNormal="85" workbookViewId="0">
      <selection activeCell="K9" sqref="K9:K15"/>
    </sheetView>
  </sheetViews>
  <sheetFormatPr baseColWidth="10" defaultColWidth="14.42578125" defaultRowHeight="15" customHeight="1" x14ac:dyDescent="0.2"/>
  <cols>
    <col min="1" max="1" width="27.5703125" style="1" customWidth="1"/>
    <col min="2" max="2" width="78.42578125" style="1" customWidth="1"/>
    <col min="3" max="3" width="57.42578125" style="1" customWidth="1"/>
    <col min="4" max="4" width="57.140625" style="1" customWidth="1"/>
    <col min="5" max="5" width="53.140625" style="1" customWidth="1"/>
    <col min="6" max="11" width="66.5703125" style="1" customWidth="1"/>
    <col min="12" max="24" width="11.42578125" style="1" customWidth="1"/>
    <col min="25" max="16384" width="14.42578125" style="1"/>
  </cols>
  <sheetData>
    <row r="1" spans="1:24" ht="41.25" customHeight="1" x14ac:dyDescent="0.2">
      <c r="A1" s="21"/>
      <c r="B1" s="22" t="s">
        <v>10</v>
      </c>
      <c r="C1" s="22"/>
      <c r="D1" s="22"/>
      <c r="E1" s="22"/>
      <c r="F1" s="22"/>
      <c r="G1" s="22"/>
      <c r="H1" s="22"/>
      <c r="I1" s="22"/>
      <c r="J1" s="22"/>
      <c r="K1" s="22"/>
      <c r="L1" s="23"/>
      <c r="M1" s="23"/>
      <c r="N1" s="23"/>
      <c r="O1" s="23"/>
      <c r="P1" s="23"/>
      <c r="Q1" s="23"/>
      <c r="R1" s="23"/>
      <c r="S1" s="23"/>
      <c r="T1" s="23"/>
      <c r="U1" s="23"/>
      <c r="V1" s="23"/>
      <c r="W1" s="23"/>
      <c r="X1" s="23"/>
    </row>
    <row r="2" spans="1:24" ht="15.75" x14ac:dyDescent="0.2">
      <c r="A2" s="24"/>
      <c r="B2" s="25"/>
      <c r="C2" s="25"/>
      <c r="D2" s="25"/>
      <c r="E2" s="25"/>
      <c r="F2" s="25"/>
      <c r="G2" s="25"/>
      <c r="H2" s="25"/>
      <c r="I2" s="25"/>
      <c r="J2" s="25"/>
      <c r="K2" s="25"/>
      <c r="L2" s="23"/>
      <c r="M2" s="23"/>
      <c r="N2" s="23"/>
      <c r="O2" s="23"/>
      <c r="P2" s="23"/>
      <c r="Q2" s="23"/>
      <c r="R2" s="23"/>
      <c r="S2" s="23"/>
      <c r="T2" s="23"/>
      <c r="U2" s="23"/>
      <c r="V2" s="23"/>
      <c r="W2" s="23"/>
      <c r="X2" s="23"/>
    </row>
    <row r="3" spans="1:24" ht="15.75" x14ac:dyDescent="0.2">
      <c r="A3" s="26"/>
      <c r="B3" s="27" t="s">
        <v>3</v>
      </c>
      <c r="C3" s="28">
        <v>1</v>
      </c>
      <c r="D3" s="28">
        <v>2</v>
      </c>
      <c r="E3" s="28">
        <v>3</v>
      </c>
      <c r="F3" s="28">
        <v>4</v>
      </c>
      <c r="G3" s="28">
        <v>5</v>
      </c>
      <c r="H3" s="28">
        <v>6</v>
      </c>
      <c r="I3" s="28">
        <v>7</v>
      </c>
      <c r="J3" s="28">
        <v>8</v>
      </c>
      <c r="K3" s="28">
        <v>9</v>
      </c>
      <c r="L3" s="23"/>
      <c r="M3" s="23"/>
      <c r="N3" s="23"/>
      <c r="O3" s="23"/>
      <c r="P3" s="23"/>
      <c r="Q3" s="23"/>
      <c r="R3" s="23"/>
      <c r="S3" s="23"/>
      <c r="T3" s="23"/>
      <c r="U3" s="23"/>
      <c r="V3" s="23"/>
      <c r="W3" s="23"/>
      <c r="X3" s="23"/>
    </row>
    <row r="4" spans="1:24" ht="15.75" x14ac:dyDescent="0.2">
      <c r="A4" s="26"/>
      <c r="B4" s="27" t="s">
        <v>8</v>
      </c>
      <c r="C4" s="28" t="str">
        <f t="shared" ref="C4:K4" si="0">+VLOOKUP(C3,LISTA_OFERENTES,2,FALSE)</f>
        <v>FERNANDO BOHORQUEZ Y CIA S.A.S.</v>
      </c>
      <c r="D4" s="28" t="str">
        <f t="shared" si="0"/>
        <v>INVERSIONES GUERFOR S.A.S</v>
      </c>
      <c r="E4" s="28" t="str">
        <f t="shared" si="0"/>
        <v>KASSANI DISEÑO SAS</v>
      </c>
      <c r="F4" s="28" t="str">
        <f t="shared" si="0"/>
        <v>K10 DESIGN S.A.S</v>
      </c>
      <c r="G4" s="28" t="str">
        <f t="shared" si="0"/>
        <v>MUMA S.A.S</v>
      </c>
      <c r="H4" s="28" t="str">
        <f t="shared" si="0"/>
        <v>SOLINOFF CORPORATION S.A.S</v>
      </c>
      <c r="I4" s="28" t="str">
        <f t="shared" si="0"/>
        <v>MUEBLES ROMERO SAS</v>
      </c>
      <c r="J4" s="28" t="str">
        <f t="shared" si="0"/>
        <v>FAMOC DEPANEL S.A.</v>
      </c>
      <c r="K4" s="28" t="str">
        <f t="shared" si="0"/>
        <v>DIANA LEGUIZAMON</v>
      </c>
      <c r="L4" s="23"/>
      <c r="M4" s="23"/>
      <c r="N4" s="23"/>
      <c r="O4" s="23"/>
      <c r="P4" s="23"/>
      <c r="Q4" s="23"/>
      <c r="R4" s="23"/>
      <c r="S4" s="23"/>
      <c r="T4" s="23"/>
      <c r="U4" s="23"/>
      <c r="V4" s="23"/>
      <c r="W4" s="23"/>
      <c r="X4" s="23"/>
    </row>
    <row r="5" spans="1:24" ht="20.25" customHeight="1" x14ac:dyDescent="0.2">
      <c r="A5" s="26"/>
      <c r="B5" s="27" t="s">
        <v>11</v>
      </c>
      <c r="C5" s="29">
        <f>IF('1_ENTREGA'!$A7="","",VLOOKUP(C3,'2_APERTURA DE SOBRES'!$A$7:$J$21,5,FALSE))</f>
        <v>800130904</v>
      </c>
      <c r="D5" s="29">
        <f>IF('1_ENTREGA'!$A7="","",VLOOKUP(D3,'2_APERTURA DE SOBRES'!$A$7:$J$21,5,FALSE))</f>
        <v>8605101426</v>
      </c>
      <c r="E5" s="29">
        <f>IF('1_ENTREGA'!$A7="","",VLOOKUP(E3,'2_APERTURA DE SOBRES'!$A$7:$J$21,5,FALSE))</f>
        <v>8605247727</v>
      </c>
      <c r="F5" s="29">
        <f>IF('1_ENTREGA'!$A7="","",VLOOKUP(F3,'2_APERTURA DE SOBRES'!$A$7:$J$21,5,FALSE))</f>
        <v>9001575641</v>
      </c>
      <c r="G5" s="29">
        <f>IF('1_ENTREGA'!$A7="","",VLOOKUP(G3,'2_APERTURA DE SOBRES'!$A$7:$J$21,5,FALSE))</f>
        <v>8909002971</v>
      </c>
      <c r="H5" s="29">
        <f>IF('1_ENTREGA'!$A7="","",VLOOKUP(H3,'2_APERTURA DE SOBRES'!$A$7:$J$21,5,FALSE))</f>
        <v>800134773</v>
      </c>
      <c r="I5" s="29">
        <f>IF('1_ENTREGA'!$A7="","",VLOOKUP(I3,'2_APERTURA DE SOBRES'!$A$7:$J$21,5,FALSE))</f>
        <v>860066674</v>
      </c>
      <c r="J5" s="29">
        <f>IF('1_ENTREGA'!$A7="","",VLOOKUP(J3,'2_APERTURA DE SOBRES'!$A$7:$J$21,5,FALSE))</f>
        <v>8600334194</v>
      </c>
      <c r="K5" s="29">
        <f>IF('1_ENTREGA'!$A7="","",VLOOKUP(K3,'2_APERTURA DE SOBRES'!$A$7:$J$21,5,FALSE))</f>
        <v>52282648</v>
      </c>
      <c r="L5" s="23"/>
      <c r="M5" s="23"/>
      <c r="N5" s="23"/>
      <c r="O5" s="23"/>
      <c r="P5" s="23"/>
      <c r="Q5" s="23"/>
      <c r="R5" s="23"/>
      <c r="S5" s="23"/>
      <c r="T5" s="23"/>
      <c r="U5" s="23"/>
      <c r="V5" s="23"/>
      <c r="W5" s="23"/>
      <c r="X5" s="23"/>
    </row>
    <row r="6" spans="1:24" ht="31.5" x14ac:dyDescent="0.2">
      <c r="A6" s="30"/>
      <c r="B6" s="31" t="s">
        <v>12</v>
      </c>
      <c r="C6" s="32"/>
      <c r="D6" s="32"/>
      <c r="E6" s="32"/>
      <c r="F6" s="32"/>
      <c r="G6" s="32"/>
      <c r="H6" s="32"/>
      <c r="I6" s="32"/>
      <c r="J6" s="32"/>
      <c r="K6" s="32"/>
      <c r="L6" s="23"/>
      <c r="M6" s="23"/>
      <c r="N6" s="23"/>
      <c r="O6" s="23"/>
      <c r="P6" s="23"/>
      <c r="Q6" s="23"/>
      <c r="R6" s="23"/>
      <c r="S6" s="23"/>
      <c r="T6" s="23"/>
      <c r="U6" s="23"/>
      <c r="V6" s="23"/>
      <c r="W6" s="23"/>
      <c r="X6" s="23"/>
    </row>
    <row r="7" spans="1:24" ht="33" customHeight="1" x14ac:dyDescent="0.2">
      <c r="A7" s="33" t="s">
        <v>13</v>
      </c>
      <c r="B7" s="34" t="s">
        <v>14</v>
      </c>
      <c r="C7" s="35"/>
      <c r="D7" s="35"/>
      <c r="E7" s="35"/>
      <c r="F7" s="35"/>
      <c r="G7" s="35"/>
      <c r="H7" s="35"/>
      <c r="I7" s="35"/>
      <c r="J7" s="35"/>
      <c r="K7" s="35"/>
      <c r="L7" s="23"/>
      <c r="M7" s="23"/>
      <c r="N7" s="23"/>
      <c r="O7" s="23"/>
      <c r="P7" s="23"/>
      <c r="Q7" s="23"/>
      <c r="R7" s="23"/>
      <c r="S7" s="23"/>
      <c r="T7" s="23"/>
      <c r="U7" s="23"/>
      <c r="V7" s="23"/>
      <c r="W7" s="23"/>
      <c r="X7" s="23"/>
    </row>
    <row r="8" spans="1:24" ht="239.25" customHeight="1" x14ac:dyDescent="0.2">
      <c r="A8" s="36">
        <v>1</v>
      </c>
      <c r="B8" s="187" t="s">
        <v>217</v>
      </c>
      <c r="C8" s="197" t="s">
        <v>363</v>
      </c>
      <c r="D8" s="197" t="s">
        <v>363</v>
      </c>
      <c r="E8" s="197" t="s">
        <v>363</v>
      </c>
      <c r="F8" s="197" t="s">
        <v>363</v>
      </c>
      <c r="G8" s="197" t="s">
        <v>363</v>
      </c>
      <c r="H8" s="197" t="s">
        <v>363</v>
      </c>
      <c r="I8" s="197" t="s">
        <v>363</v>
      </c>
      <c r="J8" s="197" t="s">
        <v>363</v>
      </c>
      <c r="K8" s="197" t="s">
        <v>237</v>
      </c>
      <c r="L8" s="23"/>
      <c r="M8" s="23"/>
      <c r="N8" s="23"/>
      <c r="O8" s="23"/>
      <c r="P8" s="23"/>
      <c r="Q8" s="23"/>
      <c r="R8" s="23"/>
      <c r="S8" s="23"/>
      <c r="T8" s="23"/>
      <c r="U8" s="23"/>
      <c r="V8" s="23"/>
      <c r="W8" s="23"/>
      <c r="X8" s="23"/>
    </row>
    <row r="9" spans="1:24" ht="92.25" customHeight="1" x14ac:dyDescent="0.2">
      <c r="A9" s="36">
        <v>2</v>
      </c>
      <c r="B9" s="187" t="s">
        <v>218</v>
      </c>
      <c r="C9" s="197" t="s">
        <v>363</v>
      </c>
      <c r="D9" s="197" t="s">
        <v>363</v>
      </c>
      <c r="E9" s="197" t="s">
        <v>363</v>
      </c>
      <c r="F9" s="197" t="s">
        <v>363</v>
      </c>
      <c r="G9" s="197" t="s">
        <v>363</v>
      </c>
      <c r="H9" s="197" t="s">
        <v>363</v>
      </c>
      <c r="I9" s="197" t="s">
        <v>363</v>
      </c>
      <c r="J9" s="197" t="s">
        <v>363</v>
      </c>
      <c r="K9" s="197" t="s">
        <v>237</v>
      </c>
      <c r="L9" s="23"/>
      <c r="M9" s="23"/>
      <c r="N9" s="23"/>
      <c r="O9" s="23"/>
      <c r="P9" s="23"/>
      <c r="Q9" s="23"/>
      <c r="R9" s="23"/>
      <c r="S9" s="23"/>
      <c r="T9" s="23"/>
      <c r="U9" s="23"/>
      <c r="V9" s="23"/>
      <c r="W9" s="23"/>
      <c r="X9" s="23"/>
    </row>
    <row r="10" spans="1:24" ht="45.75" customHeight="1" x14ac:dyDescent="0.2">
      <c r="A10" s="36">
        <v>3</v>
      </c>
      <c r="B10" s="187" t="s">
        <v>15</v>
      </c>
      <c r="C10" s="197" t="s">
        <v>363</v>
      </c>
      <c r="D10" s="197" t="s">
        <v>363</v>
      </c>
      <c r="E10" s="197" t="s">
        <v>363</v>
      </c>
      <c r="F10" s="197" t="s">
        <v>363</v>
      </c>
      <c r="G10" s="197" t="s">
        <v>363</v>
      </c>
      <c r="H10" s="197" t="s">
        <v>363</v>
      </c>
      <c r="I10" s="197" t="s">
        <v>363</v>
      </c>
      <c r="J10" s="197" t="s">
        <v>363</v>
      </c>
      <c r="K10" s="197" t="s">
        <v>237</v>
      </c>
      <c r="L10" s="23"/>
      <c r="M10" s="23"/>
      <c r="N10" s="23"/>
      <c r="O10" s="23"/>
      <c r="P10" s="23"/>
      <c r="Q10" s="23"/>
      <c r="R10" s="23"/>
      <c r="S10" s="23"/>
      <c r="T10" s="23"/>
      <c r="U10" s="23"/>
      <c r="V10" s="23"/>
      <c r="W10" s="23"/>
      <c r="X10" s="23"/>
    </row>
    <row r="11" spans="1:24" ht="43.5" customHeight="1" x14ac:dyDescent="0.2">
      <c r="A11" s="36">
        <v>4</v>
      </c>
      <c r="B11" s="187" t="s">
        <v>16</v>
      </c>
      <c r="C11" s="197" t="s">
        <v>363</v>
      </c>
      <c r="D11" s="197" t="s">
        <v>363</v>
      </c>
      <c r="E11" s="197" t="s">
        <v>363</v>
      </c>
      <c r="F11" s="197" t="s">
        <v>363</v>
      </c>
      <c r="G11" s="197" t="s">
        <v>363</v>
      </c>
      <c r="H11" s="197" t="s">
        <v>363</v>
      </c>
      <c r="I11" s="197" t="s">
        <v>363</v>
      </c>
      <c r="J11" s="197" t="s">
        <v>363</v>
      </c>
      <c r="K11" s="197" t="s">
        <v>237</v>
      </c>
      <c r="L11" s="23"/>
      <c r="M11" s="23"/>
      <c r="N11" s="23"/>
      <c r="O11" s="23"/>
      <c r="P11" s="23"/>
      <c r="Q11" s="23"/>
      <c r="R11" s="23"/>
      <c r="S11" s="23"/>
      <c r="T11" s="23"/>
      <c r="U11" s="23"/>
      <c r="V11" s="23"/>
      <c r="W11" s="23"/>
      <c r="X11" s="23"/>
    </row>
    <row r="12" spans="1:24" ht="43.5" customHeight="1" x14ac:dyDescent="0.2">
      <c r="A12" s="36">
        <v>5</v>
      </c>
      <c r="B12" s="187" t="s">
        <v>219</v>
      </c>
      <c r="C12" s="197" t="s">
        <v>363</v>
      </c>
      <c r="D12" s="197" t="s">
        <v>363</v>
      </c>
      <c r="E12" s="197" t="s">
        <v>363</v>
      </c>
      <c r="F12" s="197" t="s">
        <v>363</v>
      </c>
      <c r="G12" s="197" t="s">
        <v>363</v>
      </c>
      <c r="H12" s="197" t="s">
        <v>363</v>
      </c>
      <c r="I12" s="197" t="s">
        <v>363</v>
      </c>
      <c r="J12" s="197" t="s">
        <v>363</v>
      </c>
      <c r="K12" s="197" t="s">
        <v>237</v>
      </c>
      <c r="L12" s="23"/>
      <c r="M12" s="23"/>
      <c r="N12" s="23"/>
      <c r="O12" s="23"/>
      <c r="P12" s="23"/>
      <c r="Q12" s="23"/>
      <c r="R12" s="23"/>
      <c r="S12" s="23"/>
      <c r="T12" s="23"/>
      <c r="U12" s="23"/>
      <c r="V12" s="23"/>
      <c r="W12" s="23"/>
      <c r="X12" s="23"/>
    </row>
    <row r="13" spans="1:24" ht="46.5" customHeight="1" x14ac:dyDescent="0.2">
      <c r="A13" s="36">
        <v>6</v>
      </c>
      <c r="B13" s="187" t="s">
        <v>17</v>
      </c>
      <c r="C13" s="197" t="s">
        <v>363</v>
      </c>
      <c r="D13" s="197" t="s">
        <v>363</v>
      </c>
      <c r="E13" s="197" t="s">
        <v>363</v>
      </c>
      <c r="F13" s="197" t="s">
        <v>363</v>
      </c>
      <c r="G13" s="197" t="s">
        <v>363</v>
      </c>
      <c r="H13" s="197" t="s">
        <v>363</v>
      </c>
      <c r="I13" s="197" t="s">
        <v>363</v>
      </c>
      <c r="J13" s="197" t="s">
        <v>363</v>
      </c>
      <c r="K13" s="197" t="s">
        <v>237</v>
      </c>
      <c r="L13" s="23"/>
      <c r="M13" s="23"/>
      <c r="N13" s="23"/>
      <c r="O13" s="23"/>
      <c r="P13" s="23"/>
      <c r="Q13" s="23"/>
      <c r="R13" s="23"/>
      <c r="S13" s="23"/>
      <c r="T13" s="23"/>
      <c r="U13" s="23"/>
      <c r="V13" s="23"/>
      <c r="W13" s="23"/>
      <c r="X13" s="23"/>
    </row>
    <row r="14" spans="1:24" ht="29.25" customHeight="1" x14ac:dyDescent="0.2">
      <c r="A14" s="36">
        <v>7</v>
      </c>
      <c r="B14" s="187" t="s">
        <v>18</v>
      </c>
      <c r="C14" s="197" t="s">
        <v>363</v>
      </c>
      <c r="D14" s="197" t="s">
        <v>363</v>
      </c>
      <c r="E14" s="197" t="s">
        <v>363</v>
      </c>
      <c r="F14" s="197" t="s">
        <v>363</v>
      </c>
      <c r="G14" s="197" t="s">
        <v>363</v>
      </c>
      <c r="H14" s="197" t="s">
        <v>363</v>
      </c>
      <c r="I14" s="197" t="s">
        <v>363</v>
      </c>
      <c r="J14" s="197" t="s">
        <v>363</v>
      </c>
      <c r="K14" s="197" t="s">
        <v>237</v>
      </c>
      <c r="L14" s="23"/>
      <c r="M14" s="23"/>
      <c r="N14" s="23"/>
      <c r="O14" s="23"/>
      <c r="P14" s="23"/>
      <c r="Q14" s="23"/>
      <c r="R14" s="23"/>
      <c r="S14" s="23"/>
      <c r="T14" s="23"/>
      <c r="U14" s="23"/>
      <c r="V14" s="23"/>
      <c r="W14" s="23"/>
      <c r="X14" s="23"/>
    </row>
    <row r="15" spans="1:24" ht="76.5" x14ac:dyDescent="0.2">
      <c r="A15" s="36">
        <v>8</v>
      </c>
      <c r="B15" s="187" t="s">
        <v>220</v>
      </c>
      <c r="C15" s="197" t="s">
        <v>363</v>
      </c>
      <c r="D15" s="197" t="s">
        <v>363</v>
      </c>
      <c r="E15" s="197" t="s">
        <v>363</v>
      </c>
      <c r="F15" s="197" t="s">
        <v>363</v>
      </c>
      <c r="G15" s="197" t="s">
        <v>363</v>
      </c>
      <c r="H15" s="197" t="s">
        <v>363</v>
      </c>
      <c r="I15" s="197" t="s">
        <v>363</v>
      </c>
      <c r="J15" s="197" t="s">
        <v>363</v>
      </c>
      <c r="K15" s="197" t="s">
        <v>237</v>
      </c>
      <c r="L15" s="23"/>
      <c r="M15" s="23"/>
      <c r="N15" s="23"/>
      <c r="O15" s="23"/>
      <c r="P15" s="23"/>
      <c r="Q15" s="23"/>
      <c r="R15" s="23"/>
      <c r="S15" s="23"/>
      <c r="T15" s="23"/>
      <c r="U15" s="23"/>
      <c r="V15" s="23"/>
      <c r="W15" s="23"/>
      <c r="X15" s="23"/>
    </row>
    <row r="16" spans="1:24" ht="33.75" customHeight="1" x14ac:dyDescent="0.2">
      <c r="A16" s="347">
        <v>9</v>
      </c>
      <c r="B16" s="187" t="s">
        <v>19</v>
      </c>
      <c r="C16" s="197" t="s">
        <v>363</v>
      </c>
      <c r="D16" s="197" t="s">
        <v>363</v>
      </c>
      <c r="E16" s="197" t="s">
        <v>363</v>
      </c>
      <c r="F16" s="197" t="s">
        <v>363</v>
      </c>
      <c r="G16" s="197" t="s">
        <v>363</v>
      </c>
      <c r="H16" s="197" t="s">
        <v>363</v>
      </c>
      <c r="I16" s="197" t="s">
        <v>363</v>
      </c>
      <c r="J16" s="197" t="s">
        <v>363</v>
      </c>
      <c r="K16" s="37"/>
      <c r="L16" s="23"/>
      <c r="M16" s="23"/>
      <c r="N16" s="23"/>
      <c r="O16" s="23"/>
      <c r="P16" s="23"/>
      <c r="Q16" s="23"/>
      <c r="R16" s="23"/>
      <c r="S16" s="23"/>
      <c r="T16" s="23"/>
      <c r="U16" s="23"/>
      <c r="V16" s="23"/>
      <c r="W16" s="23"/>
      <c r="X16" s="23"/>
    </row>
    <row r="17" spans="1:24" x14ac:dyDescent="0.2">
      <c r="A17" s="348"/>
      <c r="B17" s="187" t="s">
        <v>20</v>
      </c>
      <c r="C17" s="197" t="s">
        <v>363</v>
      </c>
      <c r="D17" s="197" t="s">
        <v>363</v>
      </c>
      <c r="E17" s="197" t="s">
        <v>363</v>
      </c>
      <c r="F17" s="197" t="s">
        <v>363</v>
      </c>
      <c r="G17" s="197" t="s">
        <v>363</v>
      </c>
      <c r="H17" s="197" t="s">
        <v>363</v>
      </c>
      <c r="I17" s="197" t="s">
        <v>363</v>
      </c>
      <c r="J17" s="197" t="s">
        <v>363</v>
      </c>
      <c r="K17" s="196" t="s">
        <v>383</v>
      </c>
      <c r="L17" s="23"/>
      <c r="M17" s="23"/>
      <c r="N17" s="23"/>
      <c r="O17" s="23"/>
      <c r="P17" s="23"/>
      <c r="Q17" s="23"/>
      <c r="R17" s="23"/>
      <c r="S17" s="23"/>
      <c r="T17" s="23"/>
      <c r="U17" s="23"/>
      <c r="V17" s="23"/>
      <c r="W17" s="23"/>
      <c r="X17" s="23"/>
    </row>
    <row r="18" spans="1:24" x14ac:dyDescent="0.2">
      <c r="A18" s="348"/>
      <c r="B18" s="187" t="s">
        <v>21</v>
      </c>
      <c r="C18" s="197" t="s">
        <v>363</v>
      </c>
      <c r="D18" s="197" t="s">
        <v>363</v>
      </c>
      <c r="E18" s="197" t="s">
        <v>363</v>
      </c>
      <c r="F18" s="197" t="s">
        <v>363</v>
      </c>
      <c r="G18" s="197" t="s">
        <v>363</v>
      </c>
      <c r="H18" s="197" t="s">
        <v>363</v>
      </c>
      <c r="I18" s="197" t="s">
        <v>363</v>
      </c>
      <c r="J18" s="197" t="s">
        <v>363</v>
      </c>
      <c r="K18" s="196" t="s">
        <v>384</v>
      </c>
      <c r="L18" s="23"/>
      <c r="M18" s="23"/>
      <c r="N18" s="23"/>
      <c r="O18" s="23"/>
      <c r="P18" s="23"/>
      <c r="Q18" s="23"/>
      <c r="R18" s="23"/>
      <c r="S18" s="23"/>
      <c r="T18" s="23"/>
      <c r="U18" s="23"/>
      <c r="V18" s="23"/>
      <c r="W18" s="23"/>
      <c r="X18" s="23"/>
    </row>
    <row r="19" spans="1:24" x14ac:dyDescent="0.2">
      <c r="A19" s="348"/>
      <c r="B19" s="187" t="s">
        <v>22</v>
      </c>
      <c r="C19" s="197" t="s">
        <v>363</v>
      </c>
      <c r="D19" s="197" t="s">
        <v>363</v>
      </c>
      <c r="E19" s="197" t="s">
        <v>363</v>
      </c>
      <c r="F19" s="197" t="s">
        <v>363</v>
      </c>
      <c r="G19" s="197" t="s">
        <v>363</v>
      </c>
      <c r="H19" s="197" t="s">
        <v>363</v>
      </c>
      <c r="I19" s="197" t="s">
        <v>363</v>
      </c>
      <c r="J19" s="197" t="s">
        <v>363</v>
      </c>
      <c r="K19" s="198" t="s">
        <v>361</v>
      </c>
      <c r="L19" s="23"/>
      <c r="M19" s="23"/>
      <c r="N19" s="23"/>
      <c r="O19" s="23"/>
      <c r="P19" s="23"/>
      <c r="Q19" s="23"/>
      <c r="R19" s="23"/>
      <c r="S19" s="23"/>
      <c r="T19" s="23"/>
      <c r="U19" s="23"/>
      <c r="V19" s="23"/>
      <c r="W19" s="23"/>
      <c r="X19" s="23"/>
    </row>
    <row r="20" spans="1:24" x14ac:dyDescent="0.2">
      <c r="A20" s="349"/>
      <c r="B20" s="187" t="s">
        <v>23</v>
      </c>
      <c r="C20" s="197" t="s">
        <v>363</v>
      </c>
      <c r="D20" s="197" t="s">
        <v>363</v>
      </c>
      <c r="E20" s="197" t="s">
        <v>363</v>
      </c>
      <c r="F20" s="197" t="s">
        <v>363</v>
      </c>
      <c r="G20" s="197" t="s">
        <v>363</v>
      </c>
      <c r="H20" s="197" t="s">
        <v>363</v>
      </c>
      <c r="I20" s="197" t="s">
        <v>363</v>
      </c>
      <c r="J20" s="197" t="s">
        <v>363</v>
      </c>
      <c r="K20" s="198" t="s">
        <v>385</v>
      </c>
      <c r="L20" s="23"/>
      <c r="M20" s="23"/>
      <c r="N20" s="23"/>
      <c r="O20" s="23"/>
      <c r="P20" s="23"/>
      <c r="Q20" s="23"/>
      <c r="R20" s="23"/>
      <c r="S20" s="23"/>
      <c r="T20" s="23"/>
      <c r="U20" s="23"/>
      <c r="V20" s="23"/>
      <c r="W20" s="23"/>
      <c r="X20" s="23"/>
    </row>
    <row r="21" spans="1:24" ht="15" customHeight="1" x14ac:dyDescent="0.2">
      <c r="A21" s="38" t="s">
        <v>24</v>
      </c>
      <c r="B21" s="39"/>
      <c r="C21" s="197" t="s">
        <v>363</v>
      </c>
      <c r="D21" s="197" t="s">
        <v>363</v>
      </c>
      <c r="E21" s="197" t="s">
        <v>363</v>
      </c>
      <c r="F21" s="197" t="s">
        <v>363</v>
      </c>
      <c r="G21" s="197" t="s">
        <v>363</v>
      </c>
      <c r="H21" s="197" t="s">
        <v>363</v>
      </c>
      <c r="I21" s="197" t="s">
        <v>363</v>
      </c>
      <c r="J21" s="197" t="s">
        <v>363</v>
      </c>
      <c r="K21" s="215" t="s">
        <v>237</v>
      </c>
      <c r="L21" s="23"/>
      <c r="M21" s="23"/>
      <c r="N21" s="23"/>
      <c r="O21" s="23"/>
      <c r="P21" s="23"/>
      <c r="Q21" s="23"/>
      <c r="R21" s="23"/>
      <c r="S21" s="23"/>
      <c r="T21" s="23"/>
      <c r="U21" s="23"/>
      <c r="V21" s="23"/>
      <c r="W21" s="23"/>
      <c r="X21" s="23"/>
    </row>
    <row r="22" spans="1:24" ht="15.75" customHeight="1" x14ac:dyDescent="0.2">
      <c r="A22" s="40"/>
      <c r="B22" s="41"/>
      <c r="C22" s="42"/>
      <c r="D22" s="43"/>
      <c r="E22" s="43"/>
      <c r="F22" s="43"/>
      <c r="G22" s="42"/>
      <c r="H22" s="43"/>
      <c r="I22" s="43"/>
      <c r="J22" s="43"/>
      <c r="K22" s="43"/>
      <c r="L22" s="23"/>
      <c r="M22" s="23"/>
      <c r="N22" s="23"/>
      <c r="O22" s="23"/>
      <c r="P22" s="23"/>
      <c r="Q22" s="23"/>
      <c r="R22" s="23"/>
      <c r="S22" s="23"/>
      <c r="T22" s="23"/>
      <c r="U22" s="23"/>
      <c r="V22" s="23"/>
      <c r="W22" s="23"/>
      <c r="X22" s="23"/>
    </row>
    <row r="23" spans="1:24" ht="24.75" customHeight="1" x14ac:dyDescent="0.2">
      <c r="A23" s="44" t="s">
        <v>13</v>
      </c>
      <c r="B23" s="45" t="s">
        <v>25</v>
      </c>
      <c r="C23" s="201"/>
      <c r="D23" s="201"/>
      <c r="E23" s="201"/>
      <c r="F23" s="201"/>
      <c r="G23" s="201"/>
      <c r="H23" s="201"/>
      <c r="I23" s="201"/>
      <c r="J23" s="201"/>
      <c r="K23" s="201"/>
      <c r="L23" s="23"/>
      <c r="M23" s="23"/>
      <c r="N23" s="23"/>
      <c r="O23" s="23"/>
      <c r="P23" s="23"/>
      <c r="Q23" s="23"/>
      <c r="R23" s="23"/>
      <c r="S23" s="23"/>
      <c r="T23" s="23"/>
      <c r="U23" s="23"/>
      <c r="V23" s="23"/>
      <c r="W23" s="23"/>
      <c r="X23" s="23"/>
    </row>
    <row r="24" spans="1:24" ht="258.75" customHeight="1" x14ac:dyDescent="0.2">
      <c r="A24" s="46">
        <v>1</v>
      </c>
      <c r="B24" s="199" t="s">
        <v>221</v>
      </c>
      <c r="C24" s="202" t="s">
        <v>237</v>
      </c>
      <c r="D24" s="202" t="s">
        <v>237</v>
      </c>
      <c r="E24" s="202" t="s">
        <v>237</v>
      </c>
      <c r="F24" s="202" t="s">
        <v>237</v>
      </c>
      <c r="G24" s="202" t="s">
        <v>237</v>
      </c>
      <c r="H24" s="202" t="s">
        <v>237</v>
      </c>
      <c r="I24" s="202" t="s">
        <v>237</v>
      </c>
      <c r="J24" s="202" t="s">
        <v>237</v>
      </c>
      <c r="K24" s="197" t="s">
        <v>363</v>
      </c>
      <c r="L24" s="23"/>
      <c r="M24" s="23"/>
      <c r="N24" s="23"/>
      <c r="O24" s="23"/>
      <c r="P24" s="23"/>
      <c r="Q24" s="23"/>
      <c r="R24" s="23"/>
      <c r="S24" s="23"/>
      <c r="T24" s="23"/>
      <c r="U24" s="23"/>
      <c r="V24" s="23"/>
      <c r="W24" s="23"/>
      <c r="X24" s="23"/>
    </row>
    <row r="25" spans="1:24" ht="103.5" customHeight="1" x14ac:dyDescent="0.2">
      <c r="A25" s="46">
        <v>2</v>
      </c>
      <c r="B25" s="199" t="s">
        <v>26</v>
      </c>
      <c r="C25" s="202" t="s">
        <v>237</v>
      </c>
      <c r="D25" s="202" t="s">
        <v>237</v>
      </c>
      <c r="E25" s="202" t="s">
        <v>237</v>
      </c>
      <c r="F25" s="202" t="s">
        <v>237</v>
      </c>
      <c r="G25" s="202" t="s">
        <v>237</v>
      </c>
      <c r="H25" s="202" t="s">
        <v>237</v>
      </c>
      <c r="I25" s="202" t="s">
        <v>237</v>
      </c>
      <c r="J25" s="202" t="s">
        <v>237</v>
      </c>
      <c r="K25" s="197" t="s">
        <v>363</v>
      </c>
      <c r="L25" s="23"/>
      <c r="M25" s="23"/>
      <c r="N25" s="23"/>
      <c r="O25" s="23"/>
      <c r="P25" s="23"/>
      <c r="Q25" s="23"/>
      <c r="R25" s="23"/>
      <c r="S25" s="23"/>
      <c r="T25" s="23"/>
      <c r="U25" s="23"/>
      <c r="V25" s="23"/>
      <c r="W25" s="23"/>
      <c r="X25" s="23"/>
    </row>
    <row r="26" spans="1:24" ht="60" customHeight="1" x14ac:dyDescent="0.2">
      <c r="A26" s="46">
        <v>3</v>
      </c>
      <c r="B26" s="199" t="s">
        <v>27</v>
      </c>
      <c r="C26" s="202" t="s">
        <v>237</v>
      </c>
      <c r="D26" s="202" t="s">
        <v>237</v>
      </c>
      <c r="E26" s="202" t="s">
        <v>237</v>
      </c>
      <c r="F26" s="202" t="s">
        <v>237</v>
      </c>
      <c r="G26" s="202" t="s">
        <v>237</v>
      </c>
      <c r="H26" s="202" t="s">
        <v>237</v>
      </c>
      <c r="I26" s="202" t="s">
        <v>237</v>
      </c>
      <c r="J26" s="202" t="s">
        <v>237</v>
      </c>
      <c r="K26" s="197" t="s">
        <v>363</v>
      </c>
      <c r="L26" s="23"/>
      <c r="M26" s="23"/>
      <c r="N26" s="23"/>
      <c r="O26" s="23"/>
      <c r="P26" s="23"/>
      <c r="Q26" s="23"/>
      <c r="R26" s="23"/>
      <c r="S26" s="23"/>
      <c r="T26" s="23"/>
      <c r="U26" s="23"/>
      <c r="V26" s="23"/>
      <c r="W26" s="23"/>
      <c r="X26" s="23"/>
    </row>
    <row r="27" spans="1:24" ht="57.75" customHeight="1" x14ac:dyDescent="0.2">
      <c r="A27" s="46">
        <v>4</v>
      </c>
      <c r="B27" s="199" t="s">
        <v>17</v>
      </c>
      <c r="C27" s="202" t="s">
        <v>237</v>
      </c>
      <c r="D27" s="202" t="s">
        <v>237</v>
      </c>
      <c r="E27" s="202" t="s">
        <v>237</v>
      </c>
      <c r="F27" s="202" t="s">
        <v>237</v>
      </c>
      <c r="G27" s="202" t="s">
        <v>237</v>
      </c>
      <c r="H27" s="202" t="s">
        <v>237</v>
      </c>
      <c r="I27" s="202" t="s">
        <v>237</v>
      </c>
      <c r="J27" s="202" t="s">
        <v>237</v>
      </c>
      <c r="K27" s="197" t="s">
        <v>363</v>
      </c>
      <c r="L27" s="23"/>
      <c r="M27" s="23"/>
      <c r="N27" s="23"/>
      <c r="O27" s="23"/>
      <c r="P27" s="23"/>
      <c r="Q27" s="23"/>
      <c r="R27" s="23"/>
      <c r="S27" s="23"/>
      <c r="T27" s="23"/>
      <c r="U27" s="23"/>
      <c r="V27" s="23"/>
      <c r="W27" s="23"/>
      <c r="X27" s="23"/>
    </row>
    <row r="28" spans="1:24" ht="58.5" customHeight="1" x14ac:dyDescent="0.2">
      <c r="A28" s="46">
        <v>5</v>
      </c>
      <c r="B28" s="199" t="s">
        <v>18</v>
      </c>
      <c r="C28" s="202" t="s">
        <v>237</v>
      </c>
      <c r="D28" s="202" t="s">
        <v>237</v>
      </c>
      <c r="E28" s="202" t="s">
        <v>237</v>
      </c>
      <c r="F28" s="202" t="s">
        <v>237</v>
      </c>
      <c r="G28" s="202" t="s">
        <v>237</v>
      </c>
      <c r="H28" s="202" t="s">
        <v>237</v>
      </c>
      <c r="I28" s="202" t="s">
        <v>237</v>
      </c>
      <c r="J28" s="202" t="s">
        <v>237</v>
      </c>
      <c r="K28" s="197" t="s">
        <v>363</v>
      </c>
      <c r="L28" s="23"/>
      <c r="M28" s="23"/>
      <c r="N28" s="23"/>
      <c r="O28" s="23"/>
      <c r="P28" s="23"/>
      <c r="Q28" s="23"/>
      <c r="R28" s="23"/>
      <c r="S28" s="23"/>
      <c r="T28" s="23"/>
      <c r="U28" s="23"/>
      <c r="V28" s="23"/>
      <c r="W28" s="23"/>
      <c r="X28" s="23"/>
    </row>
    <row r="29" spans="1:24" ht="120.75" customHeight="1" x14ac:dyDescent="0.2">
      <c r="A29" s="46">
        <v>6</v>
      </c>
      <c r="B29" s="199" t="s">
        <v>222</v>
      </c>
      <c r="C29" s="204" t="s">
        <v>366</v>
      </c>
      <c r="D29" s="202" t="s">
        <v>237</v>
      </c>
      <c r="E29" s="202" t="s">
        <v>237</v>
      </c>
      <c r="F29" s="202" t="s">
        <v>237</v>
      </c>
      <c r="G29" s="202" t="s">
        <v>237</v>
      </c>
      <c r="H29" s="202" t="s">
        <v>237</v>
      </c>
      <c r="I29" s="202" t="s">
        <v>237</v>
      </c>
      <c r="J29" s="202" t="s">
        <v>237</v>
      </c>
      <c r="K29" s="197" t="s">
        <v>363</v>
      </c>
      <c r="L29" s="23"/>
      <c r="M29" s="23"/>
      <c r="N29" s="23"/>
      <c r="O29" s="23"/>
      <c r="P29" s="23"/>
      <c r="Q29" s="23"/>
      <c r="R29" s="23"/>
      <c r="S29" s="23"/>
      <c r="T29" s="23"/>
      <c r="U29" s="23"/>
      <c r="V29" s="23"/>
      <c r="W29" s="23"/>
      <c r="X29" s="23"/>
    </row>
    <row r="30" spans="1:24" ht="27.75" x14ac:dyDescent="0.2">
      <c r="A30" s="350">
        <v>7</v>
      </c>
      <c r="B30" s="199" t="s">
        <v>19</v>
      </c>
      <c r="C30" s="203"/>
      <c r="D30" s="205"/>
      <c r="E30" s="205"/>
      <c r="F30" s="205"/>
      <c r="G30" s="203"/>
      <c r="H30" s="203"/>
      <c r="I30" s="205"/>
      <c r="J30" s="205"/>
      <c r="K30" s="197" t="s">
        <v>363</v>
      </c>
      <c r="L30" s="23"/>
      <c r="M30" s="23"/>
      <c r="N30" s="23"/>
      <c r="O30" s="23"/>
      <c r="P30" s="23"/>
      <c r="Q30" s="23"/>
      <c r="R30" s="23"/>
      <c r="S30" s="23"/>
      <c r="T30" s="23"/>
      <c r="U30" s="23"/>
      <c r="V30" s="23"/>
      <c r="W30" s="23"/>
      <c r="X30" s="23"/>
    </row>
    <row r="31" spans="1:24" x14ac:dyDescent="0.2">
      <c r="A31" s="348"/>
      <c r="B31" s="199" t="s">
        <v>20</v>
      </c>
      <c r="C31" s="206" t="s">
        <v>359</v>
      </c>
      <c r="D31" s="206" t="s">
        <v>364</v>
      </c>
      <c r="E31" s="206" t="s">
        <v>367</v>
      </c>
      <c r="F31" s="206" t="s">
        <v>370</v>
      </c>
      <c r="G31" s="207" t="s">
        <v>372</v>
      </c>
      <c r="H31" s="207" t="s">
        <v>374</v>
      </c>
      <c r="I31" s="206" t="s">
        <v>376</v>
      </c>
      <c r="J31" s="206" t="s">
        <v>379</v>
      </c>
      <c r="K31" s="197" t="s">
        <v>363</v>
      </c>
      <c r="L31" s="23"/>
      <c r="M31" s="23"/>
      <c r="N31" s="23"/>
      <c r="O31" s="23"/>
      <c r="P31" s="23"/>
      <c r="Q31" s="23"/>
      <c r="R31" s="23"/>
      <c r="S31" s="23"/>
      <c r="T31" s="23"/>
      <c r="U31" s="23"/>
      <c r="V31" s="23"/>
      <c r="W31" s="23"/>
      <c r="X31" s="23"/>
    </row>
    <row r="32" spans="1:24" x14ac:dyDescent="0.2">
      <c r="A32" s="348"/>
      <c r="B32" s="199" t="s">
        <v>28</v>
      </c>
      <c r="C32" s="206" t="s">
        <v>360</v>
      </c>
      <c r="D32" s="206">
        <v>128881</v>
      </c>
      <c r="E32" s="206" t="s">
        <v>368</v>
      </c>
      <c r="F32" s="206" t="s">
        <v>204</v>
      </c>
      <c r="G32" s="208">
        <v>1010113640301</v>
      </c>
      <c r="H32" s="207" t="s">
        <v>209</v>
      </c>
      <c r="I32" s="206" t="s">
        <v>377</v>
      </c>
      <c r="J32" s="206" t="s">
        <v>380</v>
      </c>
      <c r="K32" s="197" t="s">
        <v>363</v>
      </c>
      <c r="L32" s="23"/>
      <c r="M32" s="23"/>
      <c r="N32" s="23"/>
      <c r="O32" s="23"/>
      <c r="P32" s="23"/>
      <c r="Q32" s="23"/>
      <c r="R32" s="23"/>
      <c r="S32" s="23"/>
      <c r="T32" s="23"/>
      <c r="U32" s="23"/>
      <c r="V32" s="23"/>
      <c r="W32" s="23"/>
      <c r="X32" s="23"/>
    </row>
    <row r="33" spans="1:24" x14ac:dyDescent="0.2">
      <c r="A33" s="348"/>
      <c r="B33" s="199" t="s">
        <v>29</v>
      </c>
      <c r="C33" s="209" t="s">
        <v>361</v>
      </c>
      <c r="D33" s="209" t="s">
        <v>361</v>
      </c>
      <c r="E33" s="210" t="s">
        <v>361</v>
      </c>
      <c r="F33" s="211" t="s">
        <v>361</v>
      </c>
      <c r="G33" s="207" t="s">
        <v>373</v>
      </c>
      <c r="H33" s="212" t="s">
        <v>361</v>
      </c>
      <c r="I33" s="211" t="s">
        <v>361</v>
      </c>
      <c r="J33" s="213" t="s">
        <v>382</v>
      </c>
      <c r="K33" s="197" t="s">
        <v>363</v>
      </c>
      <c r="L33" s="23"/>
      <c r="M33" s="23"/>
      <c r="N33" s="23"/>
      <c r="O33" s="23"/>
      <c r="P33" s="23"/>
      <c r="Q33" s="23"/>
      <c r="R33" s="23"/>
      <c r="S33" s="23"/>
      <c r="T33" s="23"/>
      <c r="U33" s="23"/>
      <c r="V33" s="23"/>
      <c r="W33" s="23"/>
      <c r="X33" s="23"/>
    </row>
    <row r="34" spans="1:24" x14ac:dyDescent="0.2">
      <c r="A34" s="349"/>
      <c r="B34" s="199" t="s">
        <v>30</v>
      </c>
      <c r="C34" s="209" t="s">
        <v>362</v>
      </c>
      <c r="D34" s="208" t="s">
        <v>365</v>
      </c>
      <c r="E34" s="208" t="s">
        <v>369</v>
      </c>
      <c r="F34" s="214" t="s">
        <v>371</v>
      </c>
      <c r="G34" s="207" t="s">
        <v>369</v>
      </c>
      <c r="H34" s="214" t="s">
        <v>375</v>
      </c>
      <c r="I34" s="214" t="s">
        <v>378</v>
      </c>
      <c r="J34" s="211" t="s">
        <v>381</v>
      </c>
      <c r="K34" s="197" t="s">
        <v>363</v>
      </c>
      <c r="L34" s="23"/>
      <c r="M34" s="23"/>
      <c r="N34" s="23"/>
      <c r="O34" s="23"/>
      <c r="P34" s="23"/>
      <c r="Q34" s="23"/>
      <c r="R34" s="23"/>
      <c r="S34" s="23"/>
      <c r="T34" s="23"/>
      <c r="U34" s="23"/>
      <c r="V34" s="23"/>
      <c r="W34" s="23"/>
      <c r="X34" s="23"/>
    </row>
    <row r="35" spans="1:24" ht="15.75" customHeight="1" x14ac:dyDescent="0.2">
      <c r="A35" s="44" t="s">
        <v>31</v>
      </c>
      <c r="B35" s="200"/>
      <c r="C35" s="215" t="s">
        <v>238</v>
      </c>
      <c r="D35" s="215" t="s">
        <v>237</v>
      </c>
      <c r="E35" s="215" t="s">
        <v>237</v>
      </c>
      <c r="F35" s="215" t="s">
        <v>237</v>
      </c>
      <c r="G35" s="215" t="s">
        <v>237</v>
      </c>
      <c r="H35" s="215" t="s">
        <v>237</v>
      </c>
      <c r="I35" s="215" t="s">
        <v>237</v>
      </c>
      <c r="J35" s="215" t="s">
        <v>237</v>
      </c>
      <c r="K35" s="197" t="s">
        <v>363</v>
      </c>
      <c r="L35" s="47"/>
      <c r="M35" s="47"/>
      <c r="N35" s="47"/>
      <c r="O35" s="47"/>
      <c r="P35" s="47"/>
      <c r="Q35" s="47"/>
      <c r="R35" s="47"/>
      <c r="S35" s="47"/>
      <c r="T35" s="47"/>
      <c r="U35" s="47"/>
      <c r="V35" s="47"/>
      <c r="W35" s="47"/>
      <c r="X35" s="47"/>
    </row>
    <row r="36" spans="1:24" ht="15.75" customHeight="1"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row>
    <row r="37" spans="1:24" ht="15.75" customHeight="1"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row>
    <row r="38" spans="1:24" ht="15.75" customHeight="1"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row>
    <row r="39" spans="1:24" ht="15.75" customHeight="1"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row>
    <row r="40" spans="1:24" ht="15.7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row>
    <row r="41" spans="1:24" ht="15.7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row>
    <row r="42" spans="1:24" ht="15.75" customHeight="1"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row>
    <row r="43" spans="1:24" ht="15.75" customHeight="1" x14ac:dyDescent="0.2">
      <c r="A43" s="23"/>
      <c r="B43" s="23"/>
      <c r="C43" s="48"/>
      <c r="D43" s="23"/>
      <c r="E43" s="23"/>
      <c r="F43" s="23"/>
      <c r="G43" s="23"/>
      <c r="H43" s="23"/>
      <c r="I43" s="23"/>
      <c r="J43" s="23"/>
      <c r="K43" s="23"/>
      <c r="L43" s="23"/>
      <c r="M43" s="23"/>
      <c r="N43" s="23"/>
      <c r="O43" s="23"/>
      <c r="P43" s="23"/>
      <c r="Q43" s="23"/>
      <c r="R43" s="23"/>
      <c r="S43" s="23"/>
      <c r="T43" s="23"/>
      <c r="U43" s="23"/>
      <c r="V43" s="23"/>
      <c r="W43" s="23"/>
      <c r="X43" s="23"/>
    </row>
    <row r="44" spans="1:24" ht="15.75" customHeight="1" x14ac:dyDescent="0.2">
      <c r="A44" s="23"/>
      <c r="B44" s="23"/>
      <c r="C44" s="48"/>
      <c r="D44" s="23"/>
      <c r="E44" s="23"/>
      <c r="F44" s="23"/>
      <c r="G44" s="23"/>
      <c r="H44" s="23"/>
      <c r="I44" s="23"/>
      <c r="J44" s="23"/>
      <c r="K44" s="23"/>
      <c r="L44" s="23"/>
      <c r="M44" s="23"/>
      <c r="N44" s="23"/>
      <c r="O44" s="23"/>
      <c r="P44" s="23"/>
      <c r="Q44" s="23"/>
      <c r="R44" s="23"/>
      <c r="S44" s="23"/>
      <c r="T44" s="23"/>
      <c r="U44" s="23"/>
      <c r="V44" s="23"/>
      <c r="W44" s="23"/>
      <c r="X44" s="23"/>
    </row>
    <row r="45" spans="1:24" ht="15.7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row>
    <row r="46" spans="1:24" ht="15.75" customHeight="1"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row>
    <row r="47" spans="1:24" ht="15.75" customHeight="1"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row>
    <row r="48" spans="1:24" ht="15.75" customHeight="1"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row>
    <row r="49" spans="1:24" ht="15.75" customHeight="1"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row>
    <row r="50" spans="1:24" ht="15.75" customHeight="1"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row>
    <row r="51" spans="1:24" ht="15.75" customHeigh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row>
    <row r="52" spans="1:24" ht="15.75" customHeight="1"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5.75" customHeight="1"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row>
    <row r="54" spans="1:24" ht="15.75" customHeight="1"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row>
    <row r="55" spans="1:24" ht="15.75" customHeight="1"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ht="15.75" customHeight="1"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row>
    <row r="57" spans="1:24" ht="15.75" customHeight="1"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row>
    <row r="58" spans="1:24" ht="15.75" customHeight="1"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ht="15.75" customHeight="1"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row>
    <row r="60" spans="1:24" ht="15.75" customHeight="1"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row>
    <row r="61" spans="1:24" ht="15.75" customHeight="1"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row>
    <row r="62" spans="1:24" ht="15.75" customHeight="1"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row>
    <row r="63" spans="1:24" ht="15.75" customHeight="1"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row>
    <row r="64" spans="1:24" ht="15.75" customHeight="1"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row>
    <row r="65" spans="1:24" ht="15.75" customHeight="1"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row>
    <row r="66" spans="1:24" ht="15.75" customHeight="1"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row>
    <row r="67" spans="1:24" ht="15.75" customHeight="1"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row>
    <row r="68" spans="1:24" ht="15.75" customHeight="1"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row>
    <row r="69" spans="1:24" ht="15.75" customHeight="1"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row>
    <row r="70" spans="1:24" ht="15.75" customHeight="1"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row>
    <row r="71" spans="1:24" ht="15.75" customHeight="1"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row>
    <row r="72" spans="1:24" ht="15.7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row>
    <row r="73" spans="1:24" ht="15.7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row>
    <row r="74" spans="1:24" ht="15.7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row>
    <row r="75" spans="1:24" ht="15.75" customHeigh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row>
    <row r="76" spans="1:24" ht="15.7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row>
    <row r="77" spans="1:24" ht="15.7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row>
    <row r="78" spans="1:24" ht="15.7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row>
    <row r="79" spans="1:24" ht="15.7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row>
    <row r="80" spans="1:24" ht="15.7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row>
    <row r="81" spans="1:24" ht="15.7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row>
    <row r="82" spans="1:24" ht="15.7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row>
    <row r="83" spans="1:24" ht="15.7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row>
    <row r="84" spans="1:24" ht="15.7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row>
    <row r="85" spans="1:24" ht="15.7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row>
    <row r="86" spans="1:24" ht="15.7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row>
    <row r="87" spans="1:24" ht="15.7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row>
    <row r="88" spans="1:24" ht="15.7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row>
    <row r="89" spans="1:24" ht="15.75" customHeight="1"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row>
    <row r="90" spans="1:24" ht="15.7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row>
    <row r="91" spans="1:24" ht="15.75" customHeigh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row>
    <row r="92" spans="1:24" ht="15.75" customHeight="1"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row>
    <row r="93" spans="1:24" ht="15.7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row>
    <row r="94" spans="1:24" ht="15.75"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row>
    <row r="95" spans="1:24" ht="15.7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row>
    <row r="96" spans="1:24" ht="15.7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row>
    <row r="97" spans="1:24" ht="15.75"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row>
    <row r="98" spans="1:24" ht="15.75" customHeight="1"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row>
    <row r="99" spans="1:24" ht="15.75"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row>
    <row r="100" spans="1:24" ht="15.75" customHeight="1"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row>
    <row r="101" spans="1:24" ht="15.75"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row>
    <row r="102" spans="1:24" ht="15.7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spans="1:24" ht="15.75" customHeight="1"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row>
    <row r="104" spans="1:24" ht="15.75" customHeight="1"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row>
    <row r="105" spans="1:24" ht="15.75"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row>
    <row r="106" spans="1:24" ht="15.7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row>
    <row r="107" spans="1:24" ht="15.75" customHeigh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row>
    <row r="108" spans="1:24" ht="15.7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row>
    <row r="109" spans="1:24" ht="15.7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row>
    <row r="110" spans="1:24" ht="15.7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row>
    <row r="111" spans="1:24" ht="15.75" customHeight="1"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row>
    <row r="112" spans="1:24" ht="15.75" customHeight="1"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spans="1:24" ht="15.75" customHeight="1"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row>
    <row r="114" spans="1:24" ht="15.75" customHeight="1"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row>
    <row r="115" spans="1:24" ht="15.7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row>
    <row r="116" spans="1:24" ht="15.75" customHeight="1"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row>
    <row r="117" spans="1:24" ht="15.75" customHeight="1"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row>
    <row r="118" spans="1:24" ht="15.75"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row>
    <row r="119" spans="1:24" ht="15.75" customHeight="1"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row>
    <row r="120" spans="1:24" ht="15.75" customHeight="1"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row>
    <row r="121" spans="1:24" ht="15.75" customHeight="1"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row>
    <row r="122" spans="1:24" ht="15.75" customHeight="1"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row>
    <row r="123" spans="1:24" ht="15.75" customHeight="1"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row>
    <row r="124" spans="1:24" ht="15.75" customHeight="1"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row>
    <row r="125" spans="1:24" ht="15.75" customHeight="1"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spans="1:24" ht="15.75" customHeight="1"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row>
    <row r="127" spans="1:24" ht="15.75" customHeight="1"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row>
    <row r="128" spans="1:24" ht="15.75" customHeight="1"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row>
    <row r="129" spans="1:24" ht="15.75" customHeight="1"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row>
    <row r="130" spans="1:24" ht="15.75" customHeight="1"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row>
    <row r="131" spans="1:24" ht="15.75" customHeight="1"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row>
    <row r="132" spans="1:24" ht="15.75" customHeight="1"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row>
    <row r="133" spans="1:24" ht="15.75" customHeight="1"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row>
    <row r="134" spans="1:24" ht="15.75" customHeight="1"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row>
    <row r="135" spans="1:24" ht="15.75" customHeight="1"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row>
    <row r="136" spans="1:24" ht="15.75" customHeight="1"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row>
    <row r="137" spans="1:24" ht="15.75" customHeight="1"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row>
    <row r="138" spans="1:24" ht="15.75" customHeight="1"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row>
    <row r="139" spans="1:24" ht="15.75" customHeight="1"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row>
    <row r="140" spans="1:24" ht="15.7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spans="1:24" ht="15.75" customHeight="1"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row>
    <row r="142" spans="1:24" ht="15.75" customHeight="1"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row>
    <row r="143" spans="1:24" ht="15.75" customHeight="1"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row>
    <row r="144" spans="1:24" ht="15.75" customHeight="1"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row>
    <row r="145" spans="1:24" ht="15.75" customHeight="1"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row>
    <row r="146" spans="1:24" ht="15.75" customHeight="1"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row>
    <row r="147" spans="1:24" ht="15.75" customHeight="1"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row>
    <row r="148" spans="1:24" ht="15.75" customHeight="1"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row>
    <row r="149" spans="1:24" ht="15.75" customHeight="1"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row>
    <row r="150" spans="1:24" ht="15.75" customHeight="1"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row>
    <row r="151" spans="1:24" ht="15.75" customHeight="1"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row>
    <row r="152" spans="1:24" ht="15.75" customHeight="1"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row r="153" spans="1:24" ht="15.75" customHeight="1"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row>
    <row r="154" spans="1:24" ht="15.75" customHeight="1"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row>
    <row r="155" spans="1:24" ht="15.75" customHeight="1"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row>
    <row r="156" spans="1:24" ht="15.75" customHeight="1"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row>
    <row r="157" spans="1:24" ht="15.75" customHeight="1"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row>
    <row r="158" spans="1:24" ht="15.75" customHeight="1"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row>
    <row r="159" spans="1:24" ht="15.75" customHeight="1"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row>
    <row r="160" spans="1:24" ht="15.75" customHeight="1"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row>
    <row r="161" spans="1:24" ht="15.75" customHeight="1"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row>
    <row r="162" spans="1:24" ht="15.75" customHeight="1"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row>
    <row r="163" spans="1:24" ht="15.75" customHeight="1"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row>
    <row r="164" spans="1:24" ht="15.75" customHeight="1"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row>
    <row r="165" spans="1:24" ht="15.75" customHeight="1"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row>
    <row r="166" spans="1:24" ht="15.75" customHeight="1"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row>
    <row r="167" spans="1:24" ht="15.75" customHeight="1"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row>
    <row r="168" spans="1:24" ht="15.75" customHeight="1"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row>
    <row r="169" spans="1:24" ht="15.75" customHeight="1"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row>
    <row r="170" spans="1:24" ht="15.75" customHeight="1"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row>
    <row r="171" spans="1:24" ht="15.75" customHeight="1"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row>
    <row r="172" spans="1:24" ht="15.75" customHeight="1"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row>
    <row r="173" spans="1:24" ht="15.75" customHeight="1"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row>
    <row r="174" spans="1:24" ht="15.75" customHeight="1"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row>
    <row r="175" spans="1:24" ht="15.75" customHeight="1"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row>
    <row r="176" spans="1:24" ht="15.75" customHeight="1"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row>
    <row r="177" spans="1:24" ht="15.75" customHeight="1"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row>
    <row r="178" spans="1:24" ht="15.75" customHeight="1"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row>
    <row r="179" spans="1:24" ht="15.75" customHeight="1"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row>
    <row r="180" spans="1:24" ht="15.75" customHeight="1"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row>
    <row r="181" spans="1:24" ht="15.75" customHeight="1"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row>
    <row r="182" spans="1:24" ht="15.75" customHeight="1"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row>
    <row r="183" spans="1:24" ht="15.75" customHeight="1"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row>
    <row r="184" spans="1:24" ht="15.75" customHeight="1"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row>
    <row r="185" spans="1:24" ht="15.75" customHeight="1"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row>
    <row r="186" spans="1:24" ht="15.75" customHeight="1"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row>
    <row r="187" spans="1:24" ht="15.75" customHeight="1"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row>
    <row r="188" spans="1:24" ht="15.75" customHeight="1"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row>
    <row r="189" spans="1:24" ht="15.75" customHeight="1"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row>
    <row r="190" spans="1:24" ht="15.75" customHeight="1"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row>
    <row r="191" spans="1:24" ht="15.75" customHeight="1"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row>
    <row r="192" spans="1:24" ht="15.75" customHeight="1"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row>
    <row r="193" spans="1:24" ht="15.75" customHeight="1"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row>
    <row r="194" spans="1:24" ht="15.75" customHeight="1"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row>
    <row r="195" spans="1:24" ht="15.75" customHeight="1"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row>
    <row r="196" spans="1:24" ht="15.75" customHeight="1"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row>
    <row r="197" spans="1:24" ht="15.75" customHeight="1"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row>
    <row r="198" spans="1:24" ht="15.75" customHeight="1"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row>
    <row r="199" spans="1:24" ht="15.75" customHeight="1"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row>
    <row r="200" spans="1:24" ht="15.75" customHeight="1"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row>
    <row r="201" spans="1:24" ht="15.75" customHeight="1"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row>
    <row r="202" spans="1:24" ht="15.75" customHeight="1"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row>
    <row r="203" spans="1:24" ht="15.75" customHeight="1"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row>
    <row r="204" spans="1:24" ht="15.75" customHeight="1"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row>
    <row r="205" spans="1:24" ht="15.75" customHeight="1"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row>
    <row r="206" spans="1:24" ht="15.75" customHeight="1"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row>
    <row r="207" spans="1:24" ht="15.75" customHeight="1"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row>
    <row r="208" spans="1:24" ht="15.75" customHeight="1"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row>
    <row r="209" spans="1:24" ht="15.75" customHeight="1"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row>
    <row r="210" spans="1:24" ht="15.75" customHeight="1"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row>
    <row r="211" spans="1:24" ht="15.75" customHeight="1"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row>
    <row r="212" spans="1:24" ht="15.75" customHeight="1"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row>
    <row r="213" spans="1:24" ht="15.75" customHeight="1"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row>
    <row r="214" spans="1:24" ht="15.75" customHeight="1"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row>
    <row r="215" spans="1:24" ht="15.75" customHeight="1"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row>
    <row r="216" spans="1:24" ht="15.75" customHeight="1"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row>
    <row r="217" spans="1:24" ht="15.7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row>
    <row r="218" spans="1:24" ht="15.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row>
    <row r="219" spans="1:24"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row>
    <row r="220" spans="1:24"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row>
    <row r="221" spans="1:24"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row>
    <row r="222" spans="1:24"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row>
    <row r="223" spans="1:24"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row>
    <row r="224" spans="1:24"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row>
    <row r="225" spans="1:24"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row>
    <row r="226" spans="1:24"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row>
    <row r="227" spans="1:24"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row>
    <row r="228" spans="1:24"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row>
    <row r="229" spans="1:24"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row>
    <row r="230" spans="1:24"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row>
    <row r="231" spans="1:24"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row>
    <row r="232" spans="1:24"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row>
    <row r="233" spans="1:24"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row>
    <row r="234" spans="1:24"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row>
    <row r="235" spans="1:24"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row>
    <row r="236" spans="1:24"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row>
    <row r="237" spans="1:24"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row>
    <row r="238" spans="1:24"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row>
    <row r="239" spans="1:24"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row>
    <row r="240" spans="1:24"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row>
    <row r="241" spans="1:24"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row>
    <row r="242" spans="1:24"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row>
    <row r="243" spans="1:24"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row>
    <row r="244" spans="1:24"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row>
    <row r="245" spans="1:24"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row>
    <row r="246" spans="1:24"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row>
    <row r="247" spans="1:24"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row>
    <row r="248" spans="1:24"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row>
    <row r="249" spans="1:24"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row>
    <row r="250" spans="1:24"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row>
    <row r="251" spans="1:24"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row>
    <row r="252" spans="1:24"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row>
    <row r="253" spans="1:24"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row>
    <row r="254" spans="1:24"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row>
    <row r="255" spans="1:24"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row>
    <row r="256" spans="1:24"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row>
    <row r="257" spans="1:24"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row>
    <row r="258" spans="1:24"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row>
    <row r="259" spans="1:24"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row>
    <row r="260" spans="1:24"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row>
    <row r="261" spans="1:24"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row>
    <row r="262" spans="1:24"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row>
    <row r="263" spans="1:24"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row>
    <row r="264" spans="1:24"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row>
    <row r="265" spans="1:24"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row>
    <row r="266" spans="1:24"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row>
    <row r="267" spans="1:24"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row>
    <row r="268" spans="1:24"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row>
    <row r="269" spans="1:24"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row>
    <row r="270" spans="1:24"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row>
    <row r="271" spans="1:24"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row>
    <row r="272" spans="1:24"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row>
    <row r="273" spans="1:24"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row>
    <row r="274" spans="1:24"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row>
    <row r="275" spans="1:24"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row>
    <row r="276" spans="1:24"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row>
    <row r="277" spans="1:24"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row>
    <row r="278" spans="1:24"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row>
    <row r="279" spans="1:24"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row>
    <row r="280" spans="1:24"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row>
    <row r="281" spans="1:24"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row>
    <row r="282" spans="1:24"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row>
    <row r="283" spans="1:24"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row>
    <row r="284" spans="1:24"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row>
    <row r="285" spans="1:24"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row>
    <row r="286" spans="1:24"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row>
    <row r="287" spans="1:24"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row>
    <row r="288" spans="1:24"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row>
    <row r="289" spans="1:24"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row>
    <row r="290" spans="1:24"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row>
    <row r="291" spans="1:24"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row>
    <row r="292" spans="1:24"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row>
    <row r="293" spans="1:24"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row>
    <row r="294" spans="1:24"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row>
    <row r="295" spans="1:24"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row>
    <row r="296" spans="1:24"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row>
    <row r="297" spans="1:24"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row>
    <row r="298" spans="1:24"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row>
    <row r="299" spans="1:24"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row>
    <row r="300" spans="1:24"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row>
    <row r="301" spans="1:24"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row>
    <row r="302" spans="1:24"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row>
    <row r="303" spans="1:24"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row>
    <row r="304" spans="1:24"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row>
    <row r="305" spans="1:24"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row>
    <row r="306" spans="1:24"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row>
    <row r="307" spans="1:24"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row>
    <row r="308" spans="1:24"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row>
    <row r="309" spans="1:24"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row>
    <row r="310" spans="1:24"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row>
    <row r="311" spans="1:24"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row>
    <row r="312" spans="1:24"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row>
    <row r="313" spans="1:24"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row>
    <row r="314" spans="1:24"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row>
    <row r="315" spans="1:24"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row>
    <row r="316" spans="1:24"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row>
    <row r="317" spans="1:24"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row>
    <row r="318" spans="1:24"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row>
    <row r="319" spans="1:24"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row>
    <row r="320" spans="1:24"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row>
    <row r="321" spans="1:24"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row>
    <row r="322" spans="1:24"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row>
    <row r="323" spans="1:24"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row>
    <row r="324" spans="1:24"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row>
    <row r="325" spans="1:24"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row>
    <row r="326" spans="1:24"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row>
    <row r="327" spans="1:24"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row>
    <row r="328" spans="1:24"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row>
    <row r="329" spans="1:24"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row>
    <row r="330" spans="1:24"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row>
    <row r="331" spans="1:24"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row>
    <row r="332" spans="1:24"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row>
    <row r="333" spans="1:24"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row>
    <row r="334" spans="1:24"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row>
    <row r="335" spans="1:24"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row>
    <row r="336" spans="1:24"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row>
    <row r="337" spans="1:24"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row>
    <row r="338" spans="1:24"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row>
    <row r="339" spans="1:24"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row>
    <row r="340" spans="1:24"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row>
    <row r="341" spans="1:24"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row>
    <row r="342" spans="1:24"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row>
    <row r="343" spans="1:24"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row>
    <row r="344" spans="1:24"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row>
    <row r="345" spans="1:24"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row>
    <row r="346" spans="1:24"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row>
    <row r="347" spans="1:24"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row>
    <row r="348" spans="1:24"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row>
    <row r="349" spans="1:24"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row>
    <row r="350" spans="1:24"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row>
    <row r="351" spans="1:24"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row>
    <row r="352" spans="1:24"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row>
    <row r="353" spans="1:24"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row>
    <row r="354" spans="1:24"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row>
    <row r="355" spans="1:24"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row>
    <row r="356" spans="1:24"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row>
    <row r="357" spans="1:24"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row>
    <row r="358" spans="1:24"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row>
    <row r="359" spans="1:24"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row>
    <row r="360" spans="1:24"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row>
    <row r="361" spans="1:24"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row>
    <row r="362" spans="1:24"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row>
    <row r="363" spans="1:24"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row>
    <row r="364" spans="1:24"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row>
    <row r="365" spans="1:24"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row>
    <row r="366" spans="1:24"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row>
    <row r="367" spans="1:24"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row>
    <row r="368" spans="1:24"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row>
    <row r="369" spans="1:24"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row>
    <row r="370" spans="1:24"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row>
    <row r="371" spans="1:24"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row>
    <row r="372" spans="1:24"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row>
    <row r="373" spans="1:24"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row>
    <row r="374" spans="1:24"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row>
    <row r="375" spans="1:24"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row>
    <row r="376" spans="1:24"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row>
    <row r="377" spans="1:24"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row>
    <row r="378" spans="1:24"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row>
    <row r="379" spans="1:24"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row>
    <row r="380" spans="1:24"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row>
    <row r="381" spans="1:24"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row>
    <row r="382" spans="1:24"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row>
    <row r="383" spans="1:24"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row>
    <row r="384" spans="1:24"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row>
    <row r="385" spans="1:24"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row>
    <row r="386" spans="1:24"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row>
    <row r="387" spans="1:24"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row>
    <row r="388" spans="1:24"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row>
    <row r="389" spans="1:24"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row>
    <row r="390" spans="1:24"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row>
    <row r="391" spans="1:24"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row>
    <row r="392" spans="1:24"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row>
    <row r="393" spans="1:24"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row>
    <row r="394" spans="1:24"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row>
    <row r="395" spans="1:24"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row>
    <row r="396" spans="1:24"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row>
    <row r="397" spans="1:24"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row>
    <row r="398" spans="1:24"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row>
    <row r="399" spans="1:24"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row>
    <row r="400" spans="1:24"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row>
    <row r="401" spans="1:24"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row>
    <row r="402" spans="1:24"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row>
    <row r="403" spans="1:24"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row>
    <row r="404" spans="1:24"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row>
    <row r="405" spans="1:24"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row>
    <row r="406" spans="1:24"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row>
    <row r="407" spans="1:24"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row>
    <row r="408" spans="1:24"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row>
    <row r="409" spans="1:24"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row>
    <row r="410" spans="1:24"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row>
    <row r="411" spans="1:24"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row>
    <row r="412" spans="1:24"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row>
    <row r="413" spans="1:24"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row>
    <row r="414" spans="1:24"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row>
    <row r="415" spans="1:24"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row>
    <row r="416" spans="1:24"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row>
    <row r="417" spans="1:24"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row>
    <row r="418" spans="1:24"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row>
    <row r="419" spans="1:24"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row>
    <row r="420" spans="1:24"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row>
    <row r="421" spans="1:24"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row>
    <row r="422" spans="1:24"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row>
    <row r="423" spans="1:24"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row>
    <row r="424" spans="1:24"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row>
    <row r="425" spans="1:24"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row>
    <row r="426" spans="1:24"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row>
    <row r="427" spans="1:24"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row>
    <row r="428" spans="1:24"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row>
    <row r="429" spans="1:24"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row>
    <row r="430" spans="1:24"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row>
    <row r="431" spans="1:24"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row>
    <row r="432" spans="1:24"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row>
    <row r="433" spans="1:24"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row>
    <row r="434" spans="1:24"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row>
    <row r="435" spans="1:24"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row>
    <row r="436" spans="1:24"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row>
    <row r="437" spans="1:24"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row>
    <row r="438" spans="1:24"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row>
    <row r="439" spans="1:24"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row>
    <row r="440" spans="1:24"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row>
    <row r="441" spans="1:24"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row>
    <row r="442" spans="1:24"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row>
    <row r="443" spans="1:24"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row>
    <row r="444" spans="1:24"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row>
    <row r="445" spans="1:24"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row>
    <row r="446" spans="1:24"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row>
    <row r="447" spans="1:24"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row>
    <row r="448" spans="1:24"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row>
    <row r="449" spans="1:24"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row>
    <row r="450" spans="1:24"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row>
    <row r="451" spans="1:24"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row>
    <row r="452" spans="1:24"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row>
    <row r="453" spans="1:24"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row>
    <row r="454" spans="1:24"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row>
    <row r="455" spans="1:24"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row>
    <row r="456" spans="1:24"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row>
    <row r="457" spans="1:24"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row>
    <row r="458" spans="1:24"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row>
    <row r="459" spans="1:24"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row>
    <row r="460" spans="1:24"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row>
    <row r="461" spans="1:24"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row>
    <row r="462" spans="1:24"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row>
    <row r="463" spans="1:24"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row>
    <row r="464" spans="1:24"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row>
    <row r="465" spans="1:24"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row>
    <row r="466" spans="1:24"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row>
    <row r="467" spans="1:24"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row>
    <row r="468" spans="1:24"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row>
    <row r="469" spans="1:24"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row>
    <row r="470" spans="1:24"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row>
    <row r="471" spans="1:24"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row>
    <row r="472" spans="1:24"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row>
    <row r="473" spans="1:24"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row>
    <row r="474" spans="1:24"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row>
    <row r="475" spans="1:24"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row>
    <row r="476" spans="1:24"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row>
    <row r="477" spans="1:24"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row>
    <row r="478" spans="1:24"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row>
    <row r="479" spans="1:24"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row>
    <row r="480" spans="1:24"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row>
    <row r="481" spans="1:24"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row>
    <row r="482" spans="1:24"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row>
    <row r="483" spans="1:24"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row>
    <row r="484" spans="1:24"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row>
    <row r="485" spans="1:24"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row>
    <row r="486" spans="1:24"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row>
    <row r="487" spans="1:24"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row>
    <row r="488" spans="1:24"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row>
    <row r="489" spans="1:24"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row>
    <row r="490" spans="1:24"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row>
    <row r="491" spans="1:24"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row>
    <row r="492" spans="1:24"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row>
    <row r="493" spans="1:24"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row>
    <row r="494" spans="1:24"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row>
    <row r="495" spans="1:24"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row>
    <row r="496" spans="1:24"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row>
    <row r="497" spans="1:24"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row>
    <row r="498" spans="1:24"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row>
    <row r="499" spans="1:24"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row>
    <row r="500" spans="1:24"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row>
    <row r="501" spans="1:24"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row>
    <row r="502" spans="1:24"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row>
    <row r="503" spans="1:24"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row>
    <row r="504" spans="1:24"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row>
    <row r="505" spans="1:24"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row>
    <row r="506" spans="1:24"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row>
    <row r="507" spans="1:24"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row>
    <row r="508" spans="1:24"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row>
    <row r="509" spans="1:24"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row>
    <row r="510" spans="1:24"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row>
    <row r="511" spans="1:24"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row>
    <row r="512" spans="1:24"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row>
    <row r="513" spans="1:24"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row>
    <row r="514" spans="1:24"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row>
    <row r="515" spans="1:24"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row>
    <row r="516" spans="1:24"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row>
    <row r="517" spans="1:24"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row>
    <row r="518" spans="1:24"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row>
    <row r="519" spans="1:24"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row>
    <row r="520" spans="1:24"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row>
    <row r="521" spans="1:24"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row>
    <row r="522" spans="1:24"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row>
    <row r="523" spans="1:24"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row>
    <row r="524" spans="1:24"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row>
    <row r="525" spans="1:24"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row>
    <row r="526" spans="1:24"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row>
    <row r="527" spans="1:24"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row>
    <row r="528" spans="1:24"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row>
    <row r="529" spans="1:24"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row>
    <row r="530" spans="1:24"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row>
    <row r="531" spans="1:24"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row>
    <row r="532" spans="1:24"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row>
    <row r="533" spans="1:24"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row>
    <row r="534" spans="1:24"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row>
    <row r="535" spans="1:24"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row>
    <row r="536" spans="1:24"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row>
    <row r="537" spans="1:24"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row>
    <row r="538" spans="1:24"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row>
    <row r="539" spans="1:24"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row>
    <row r="540" spans="1:24"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row>
    <row r="541" spans="1:24"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row>
    <row r="542" spans="1:24"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row>
    <row r="543" spans="1:24"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row>
    <row r="544" spans="1:24"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row>
    <row r="545" spans="1:24"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row>
    <row r="546" spans="1:24"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row>
    <row r="547" spans="1:24"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row>
    <row r="548" spans="1:24"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row>
    <row r="549" spans="1:24"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row>
    <row r="550" spans="1:24"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row>
    <row r="551" spans="1:24"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row>
    <row r="552" spans="1:24"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row>
    <row r="553" spans="1:24"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row>
    <row r="554" spans="1:24"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row>
    <row r="555" spans="1:24"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row>
    <row r="556" spans="1:24"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row>
    <row r="557" spans="1:24"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row>
    <row r="558" spans="1:24"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row>
    <row r="559" spans="1:24"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row>
    <row r="560" spans="1:24"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row>
    <row r="561" spans="1:24"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row>
    <row r="562" spans="1:24"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row>
    <row r="563" spans="1:24"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row>
    <row r="564" spans="1:24"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row>
    <row r="565" spans="1:24"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row>
    <row r="566" spans="1:24"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row>
    <row r="567" spans="1:24"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row>
    <row r="568" spans="1:24"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row>
    <row r="569" spans="1:24"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row>
    <row r="570" spans="1:24"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row>
    <row r="571" spans="1:24"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row>
    <row r="572" spans="1:24"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row>
    <row r="573" spans="1:24"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row>
    <row r="574" spans="1:24"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row>
    <row r="575" spans="1:24"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row>
    <row r="576" spans="1:24"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row>
    <row r="577" spans="1:24"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row>
    <row r="578" spans="1:24"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row>
    <row r="579" spans="1:24"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row>
    <row r="580" spans="1:24"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row>
    <row r="581" spans="1:24"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row>
    <row r="582" spans="1:24"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row>
    <row r="583" spans="1:24"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row>
    <row r="584" spans="1:24"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row>
    <row r="585" spans="1:24"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row>
    <row r="586" spans="1:24"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row>
    <row r="587" spans="1:24"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row>
    <row r="588" spans="1:24"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row>
    <row r="589" spans="1:24"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row>
    <row r="590" spans="1:24"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row>
    <row r="591" spans="1:24"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row>
    <row r="592" spans="1:24"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row>
    <row r="593" spans="1:24"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row>
    <row r="594" spans="1:24"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row>
    <row r="595" spans="1:24"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row>
    <row r="596" spans="1:24"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row>
    <row r="597" spans="1:24"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row>
    <row r="598" spans="1:24"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row>
    <row r="599" spans="1:24"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row>
    <row r="600" spans="1:24"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row>
    <row r="601" spans="1:24"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row>
    <row r="602" spans="1:24"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row>
    <row r="603" spans="1:24"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row>
    <row r="604" spans="1:24"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row>
    <row r="605" spans="1:24"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row>
    <row r="606" spans="1:24"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row>
    <row r="607" spans="1:24"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row>
    <row r="608" spans="1:24"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row>
    <row r="609" spans="1:24"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row>
    <row r="610" spans="1:24"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row>
    <row r="611" spans="1:24"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row>
    <row r="612" spans="1:24"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row>
    <row r="613" spans="1:24"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row>
    <row r="614" spans="1:24"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row>
    <row r="615" spans="1:24"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row>
    <row r="616" spans="1:24"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row>
    <row r="617" spans="1:24"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row>
    <row r="618" spans="1:24"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row>
    <row r="619" spans="1:24"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row>
    <row r="620" spans="1:24"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row>
    <row r="621" spans="1:24"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row>
    <row r="622" spans="1:24"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row>
    <row r="623" spans="1:24"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row>
    <row r="624" spans="1:24"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row>
    <row r="625" spans="1:24"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row>
    <row r="626" spans="1:24"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row>
    <row r="627" spans="1:24"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row>
    <row r="628" spans="1:24"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row>
    <row r="629" spans="1:24"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row>
    <row r="630" spans="1:24"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row>
    <row r="631" spans="1:24"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row>
    <row r="632" spans="1:24"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row>
    <row r="633" spans="1:24"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row>
    <row r="634" spans="1:24"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row>
    <row r="635" spans="1:24"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row>
    <row r="636" spans="1:24"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row>
    <row r="637" spans="1:24"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row>
    <row r="638" spans="1:24"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row>
    <row r="639" spans="1:24"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row>
    <row r="640" spans="1:24"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row>
    <row r="641" spans="1:24"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row>
    <row r="642" spans="1:24"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row>
    <row r="643" spans="1:24"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row>
    <row r="644" spans="1:24"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row>
    <row r="645" spans="1:24"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row>
    <row r="646" spans="1:24"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row>
    <row r="647" spans="1:24"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row>
    <row r="648" spans="1:24"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row>
    <row r="649" spans="1:24"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row>
    <row r="650" spans="1:24"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row>
    <row r="651" spans="1:24"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row>
    <row r="652" spans="1:24"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row>
    <row r="653" spans="1:24"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row>
    <row r="654" spans="1:24"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row>
    <row r="655" spans="1:24"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row>
    <row r="656" spans="1:24"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row>
    <row r="657" spans="1:24"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row>
    <row r="658" spans="1:24"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row>
    <row r="659" spans="1:24"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row>
    <row r="660" spans="1:24"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row>
    <row r="661" spans="1:24"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row>
    <row r="662" spans="1:24"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row>
    <row r="663" spans="1:24"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row>
    <row r="664" spans="1:24"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row>
    <row r="665" spans="1:24"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row>
    <row r="666" spans="1:24"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row>
    <row r="667" spans="1:24"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row>
    <row r="668" spans="1:24"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row>
    <row r="669" spans="1:24"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row>
    <row r="670" spans="1:24"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row>
    <row r="671" spans="1:24"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row>
    <row r="672" spans="1:24"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row>
    <row r="673" spans="1:24"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row>
    <row r="674" spans="1:24"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row>
    <row r="675" spans="1:24"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row>
    <row r="676" spans="1:24"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row>
    <row r="677" spans="1:24"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row>
    <row r="678" spans="1:24"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row>
    <row r="679" spans="1:24"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row>
    <row r="680" spans="1:24"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row>
    <row r="681" spans="1:24"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row>
    <row r="682" spans="1:24"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row>
    <row r="683" spans="1:24"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row>
    <row r="684" spans="1:24"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row>
    <row r="685" spans="1:24"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row>
    <row r="686" spans="1:24"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row>
    <row r="687" spans="1:24"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row>
    <row r="688" spans="1:24"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row>
    <row r="689" spans="1:24"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row>
    <row r="690" spans="1:24"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row>
    <row r="691" spans="1:24"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row>
    <row r="692" spans="1:24"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row>
    <row r="693" spans="1:24"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row>
    <row r="694" spans="1:24"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row>
    <row r="695" spans="1:24"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row>
    <row r="696" spans="1:24"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row>
    <row r="697" spans="1:24"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row>
    <row r="698" spans="1:24"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row>
    <row r="699" spans="1:24"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row>
    <row r="700" spans="1:24"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row>
    <row r="701" spans="1:24"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row>
    <row r="702" spans="1:24"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row>
    <row r="703" spans="1:24"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row>
    <row r="704" spans="1:24"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row>
    <row r="705" spans="1:24"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row>
    <row r="706" spans="1:24"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row>
    <row r="707" spans="1:24"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row>
    <row r="708" spans="1:24"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row>
    <row r="709" spans="1:24"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row>
    <row r="710" spans="1:24"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row>
    <row r="711" spans="1:24"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row>
    <row r="712" spans="1:24"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row>
    <row r="713" spans="1:24"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row>
    <row r="714" spans="1:24"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row>
    <row r="715" spans="1:24"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row>
    <row r="716" spans="1:24"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row>
    <row r="717" spans="1:24"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row>
    <row r="718" spans="1:24"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row>
    <row r="719" spans="1:24"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row>
    <row r="720" spans="1:24"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row>
    <row r="721" spans="1:24"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row>
    <row r="722" spans="1:24"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row>
    <row r="723" spans="1:24"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row>
    <row r="724" spans="1:24"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row>
    <row r="725" spans="1:24"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row>
    <row r="726" spans="1:24"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row>
    <row r="727" spans="1:24"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row>
    <row r="728" spans="1:24"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row>
    <row r="729" spans="1:24"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row>
    <row r="730" spans="1:24"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row>
    <row r="731" spans="1:24"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row>
    <row r="732" spans="1:24"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row>
    <row r="733" spans="1:24"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row>
    <row r="734" spans="1:24"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row>
    <row r="735" spans="1:24"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row>
    <row r="736" spans="1:24"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row>
    <row r="737" spans="1:24"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row>
    <row r="738" spans="1:24"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row>
    <row r="739" spans="1:24"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row>
    <row r="740" spans="1:24"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row>
    <row r="741" spans="1:24"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row>
    <row r="742" spans="1:24"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row>
    <row r="743" spans="1:24"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row>
    <row r="744" spans="1:24"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row>
    <row r="745" spans="1:24"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row>
    <row r="746" spans="1:24"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row>
    <row r="747" spans="1:24"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row>
    <row r="748" spans="1:24"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row>
    <row r="749" spans="1:24"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row>
    <row r="750" spans="1:24"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row>
    <row r="751" spans="1:24"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row>
    <row r="752" spans="1:24"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row>
    <row r="753" spans="1:24"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row>
    <row r="754" spans="1:24"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row>
    <row r="755" spans="1:24"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row>
    <row r="756" spans="1:24"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row>
    <row r="757" spans="1:24"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row>
    <row r="758" spans="1:24"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row>
    <row r="759" spans="1:24"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row>
    <row r="760" spans="1:24"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row>
    <row r="761" spans="1:24"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row>
    <row r="762" spans="1:24"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row>
    <row r="763" spans="1:24"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row>
    <row r="764" spans="1:24"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row>
    <row r="765" spans="1:24"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row>
    <row r="766" spans="1:24"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row>
    <row r="767" spans="1:24"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row>
    <row r="768" spans="1:24"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row>
    <row r="769" spans="1:24"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row>
    <row r="770" spans="1:24"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row>
    <row r="771" spans="1:24"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row>
    <row r="772" spans="1:24"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row>
    <row r="773" spans="1:24"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row>
    <row r="774" spans="1:24"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row>
    <row r="775" spans="1:24"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row>
    <row r="776" spans="1:24"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row>
    <row r="777" spans="1:24"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row>
    <row r="778" spans="1:24"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row>
    <row r="779" spans="1:24"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row>
    <row r="780" spans="1:24"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row>
    <row r="781" spans="1:24"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row>
    <row r="782" spans="1:24"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row>
    <row r="783" spans="1:24"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row>
    <row r="784" spans="1:24"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row>
    <row r="785" spans="1:24"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row>
    <row r="786" spans="1:24"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row>
    <row r="787" spans="1:24"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row>
    <row r="788" spans="1:24"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row>
    <row r="789" spans="1:24"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row>
    <row r="790" spans="1:24"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row>
    <row r="791" spans="1:24"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row>
    <row r="792" spans="1:24"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row>
    <row r="793" spans="1:24"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row>
    <row r="794" spans="1:24"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row>
    <row r="795" spans="1:24"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row>
    <row r="796" spans="1:24"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row>
    <row r="797" spans="1:24"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row>
    <row r="798" spans="1:24"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row>
    <row r="799" spans="1:24"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row>
    <row r="800" spans="1:24"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row>
    <row r="801" spans="1:24"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row>
    <row r="802" spans="1:24"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row>
    <row r="803" spans="1:24"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row>
    <row r="804" spans="1:24"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row>
    <row r="805" spans="1:24"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row>
    <row r="806" spans="1:24"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row>
    <row r="807" spans="1:24"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row>
    <row r="808" spans="1:24"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row>
    <row r="809" spans="1:24"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row>
    <row r="810" spans="1:24"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row>
    <row r="811" spans="1:24"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row>
    <row r="812" spans="1:24"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row>
    <row r="813" spans="1:24"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row>
    <row r="814" spans="1:24"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row>
    <row r="815" spans="1:24"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row>
    <row r="816" spans="1:24"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row>
    <row r="817" spans="1:24"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row>
    <row r="818" spans="1:24"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row>
    <row r="819" spans="1:24"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row>
    <row r="820" spans="1:24"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row>
    <row r="821" spans="1:24"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row>
    <row r="822" spans="1:24"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row>
    <row r="823" spans="1:24"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row>
    <row r="824" spans="1:24"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row>
    <row r="825" spans="1:24"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row>
    <row r="826" spans="1:24"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row>
    <row r="827" spans="1:24"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row>
    <row r="828" spans="1:24"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row>
    <row r="829" spans="1:24"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row>
    <row r="830" spans="1:24"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row>
    <row r="831" spans="1:24"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row>
    <row r="832" spans="1:24"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row>
    <row r="833" spans="1:24"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row>
    <row r="834" spans="1:24"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row>
    <row r="835" spans="1:24"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row>
    <row r="836" spans="1:24"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row>
    <row r="837" spans="1:24"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row>
    <row r="838" spans="1:24"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row>
    <row r="839" spans="1:24"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row>
    <row r="840" spans="1:24"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row>
    <row r="841" spans="1:24"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row>
    <row r="842" spans="1:24"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row>
    <row r="843" spans="1:24"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row>
    <row r="844" spans="1:24"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row>
    <row r="845" spans="1:24"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row>
    <row r="846" spans="1:24"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row>
    <row r="847" spans="1:24"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row>
    <row r="848" spans="1:24"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row>
    <row r="849" spans="1:24"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row>
    <row r="850" spans="1:24"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row>
    <row r="851" spans="1:24"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row>
    <row r="852" spans="1:24"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row>
    <row r="853" spans="1:24"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row>
    <row r="854" spans="1:24"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row>
    <row r="855" spans="1:24"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row>
    <row r="856" spans="1:24"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row>
    <row r="857" spans="1:24"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row>
    <row r="858" spans="1:24"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row>
    <row r="859" spans="1:24"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row>
    <row r="860" spans="1:24"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row>
    <row r="861" spans="1:24"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row>
    <row r="862" spans="1:24"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row>
    <row r="863" spans="1:24"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row>
    <row r="864" spans="1:24"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row>
    <row r="865" spans="1:24"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row>
    <row r="866" spans="1:24"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row>
    <row r="867" spans="1:24"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row>
    <row r="868" spans="1:24"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row>
    <row r="869" spans="1:24"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row>
    <row r="870" spans="1:24"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row>
    <row r="871" spans="1:24"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row>
    <row r="872" spans="1:24"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row>
    <row r="873" spans="1:24"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row>
    <row r="874" spans="1:24"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row>
    <row r="875" spans="1:24"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row>
    <row r="876" spans="1:24"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row>
    <row r="877" spans="1:24"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row>
    <row r="878" spans="1:24"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row>
    <row r="879" spans="1:24"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row>
    <row r="880" spans="1:24"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row>
    <row r="881" spans="1:24"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row>
    <row r="882" spans="1:24"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row>
    <row r="883" spans="1:24"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row>
    <row r="884" spans="1:24"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row>
    <row r="885" spans="1:24"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row>
    <row r="886" spans="1:24"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row>
    <row r="887" spans="1:24"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row>
    <row r="888" spans="1:24"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row>
    <row r="889" spans="1:24"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row>
    <row r="890" spans="1:24"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row>
    <row r="891" spans="1:24"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row>
    <row r="892" spans="1:24"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row>
    <row r="893" spans="1:24"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row>
    <row r="894" spans="1:24"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row>
    <row r="895" spans="1:24"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row>
    <row r="896" spans="1:24"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row>
    <row r="897" spans="1:24"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row>
    <row r="898" spans="1:24"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row>
    <row r="899" spans="1:24"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row>
    <row r="900" spans="1:24"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row>
    <row r="901" spans="1:24"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row>
    <row r="902" spans="1:24"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row>
    <row r="903" spans="1:24"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row>
    <row r="904" spans="1:24"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row>
    <row r="905" spans="1:24"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row>
    <row r="906" spans="1:24"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row>
    <row r="907" spans="1:24"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row>
    <row r="908" spans="1:24"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row>
    <row r="909" spans="1:24"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row>
    <row r="910" spans="1:24"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row>
    <row r="911" spans="1:24"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row>
    <row r="912" spans="1:24"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row>
    <row r="913" spans="1:24"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row>
    <row r="914" spans="1:24"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row>
    <row r="915" spans="1:24"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row>
    <row r="916" spans="1:24"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row>
    <row r="917" spans="1:24"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row>
    <row r="918" spans="1:24"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row>
    <row r="919" spans="1:24"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row>
    <row r="920" spans="1:24"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row>
    <row r="921" spans="1:24"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row>
    <row r="922" spans="1:24"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row>
    <row r="923" spans="1:24"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row>
    <row r="924" spans="1:24"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row>
    <row r="925" spans="1:24"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row>
    <row r="926" spans="1:24"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row>
    <row r="927" spans="1:24"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row>
    <row r="928" spans="1:24"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row>
    <row r="929" spans="1:24"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row>
    <row r="930" spans="1:24"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row>
    <row r="931" spans="1:24"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row>
    <row r="932" spans="1:24"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row>
    <row r="933" spans="1:24"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row>
    <row r="934" spans="1:24"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row>
    <row r="935" spans="1:24"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row>
    <row r="936" spans="1:24"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row>
    <row r="937" spans="1:24"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row>
    <row r="938" spans="1:24"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row>
    <row r="939" spans="1:24"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row>
    <row r="940" spans="1:24"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row>
    <row r="941" spans="1:24"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row>
    <row r="942" spans="1:24"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row>
    <row r="943" spans="1:24"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row>
    <row r="944" spans="1:24"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row>
    <row r="945" spans="1:24"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row>
    <row r="946" spans="1:24"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row>
    <row r="947" spans="1:24"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row>
    <row r="948" spans="1:24"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row>
    <row r="949" spans="1:24"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row>
    <row r="950" spans="1:24"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row>
    <row r="951" spans="1:24"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row>
    <row r="952" spans="1:24"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row>
    <row r="953" spans="1:24"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row>
    <row r="954" spans="1:24"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row>
    <row r="955" spans="1:24"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row>
    <row r="956" spans="1:24"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row>
    <row r="957" spans="1:24"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row>
    <row r="958" spans="1:24"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row>
    <row r="959" spans="1:24"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row>
    <row r="960" spans="1:24"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row>
    <row r="961" spans="1:24"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row>
    <row r="962" spans="1:24"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row>
    <row r="963" spans="1:24"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row>
    <row r="964" spans="1:24"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row>
    <row r="965" spans="1:24"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row>
    <row r="966" spans="1:24"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row>
    <row r="967" spans="1:24"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row>
    <row r="968" spans="1:24"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row>
    <row r="969" spans="1:24"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row>
    <row r="970" spans="1:24"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row>
    <row r="971" spans="1:24"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row>
    <row r="972" spans="1:24"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row>
    <row r="973" spans="1:24"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row>
    <row r="974" spans="1:24"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row>
    <row r="975" spans="1:24"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row>
    <row r="976" spans="1:24"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row>
    <row r="977" spans="1:24"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row>
    <row r="978" spans="1:24"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row>
    <row r="979" spans="1:24"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row>
    <row r="980" spans="1:24"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row>
    <row r="981" spans="1:24"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row>
    <row r="982" spans="1:24"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row>
    <row r="983" spans="1:24"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row>
    <row r="984" spans="1:24"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row>
    <row r="985" spans="1:24"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row>
    <row r="986" spans="1:24"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row>
    <row r="987" spans="1:24"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row>
    <row r="988" spans="1:24"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row>
    <row r="989" spans="1:24"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row>
    <row r="990" spans="1:24"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row>
    <row r="991" spans="1:24"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row>
    <row r="992" spans="1:24"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row>
    <row r="993" spans="1:24"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row>
    <row r="994" spans="1:24"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row>
    <row r="995" spans="1:24"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row>
    <row r="996" spans="1:24"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row>
    <row r="997" spans="1:24" ht="15.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row>
    <row r="998" spans="1:24" ht="15.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row>
    <row r="999" spans="1:24" ht="15.7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row>
    <row r="1000" spans="1:24" ht="15.75" customHeight="1"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row>
  </sheetData>
  <sheetProtection algorithmName="SHA-512" hashValue="wGMoRl84sIBBPKuZIxtoMIgJhdHLLpf0oub2PeAtC2Bekq5Ft3Zi55gWTmDFm82kT/iyfw5k75kpXg3sp0JaKA==" saltValue="qBCukdU93mPil/LqwUB0tw==" spinCount="100000" sheet="1" objects="1" scenarios="1"/>
  <mergeCells count="2">
    <mergeCell ref="A16:A20"/>
    <mergeCell ref="A30:A34"/>
  </mergeCells>
  <conditionalFormatting sqref="C35">
    <cfRule type="cellIs" dxfId="5395" priority="7" operator="equal">
      <formula>"NO CUMPLE"</formula>
    </cfRule>
  </conditionalFormatting>
  <conditionalFormatting sqref="C35">
    <cfRule type="cellIs" dxfId="5394" priority="8" operator="equal">
      <formula>"CUMPLE"</formula>
    </cfRule>
  </conditionalFormatting>
  <conditionalFormatting sqref="E35:J35">
    <cfRule type="cellIs" dxfId="5393" priority="11" operator="equal">
      <formula>"NO CUMPLE"</formula>
    </cfRule>
  </conditionalFormatting>
  <conditionalFormatting sqref="E35:J35">
    <cfRule type="cellIs" dxfId="5392" priority="12" operator="equal">
      <formula>"CUMPLE"</formula>
    </cfRule>
  </conditionalFormatting>
  <conditionalFormatting sqref="D35">
    <cfRule type="cellIs" dxfId="5391" priority="3" operator="equal">
      <formula>"NO CUMPLE"</formula>
    </cfRule>
  </conditionalFormatting>
  <conditionalFormatting sqref="D35">
    <cfRule type="cellIs" dxfId="5390" priority="4" operator="equal">
      <formula>"CUMPLE"</formula>
    </cfRule>
  </conditionalFormatting>
  <conditionalFormatting sqref="K21">
    <cfRule type="cellIs" dxfId="5389" priority="1" operator="equal">
      <formula>"NO CUMPLE"</formula>
    </cfRule>
  </conditionalFormatting>
  <conditionalFormatting sqref="K21">
    <cfRule type="cellIs" dxfId="5388" priority="2" operator="equal">
      <formula>"CUMPLE"</formula>
    </cfRule>
  </conditionalFormatting>
  <dataValidations count="1">
    <dataValidation type="list" allowBlank="1" showErrorMessage="1" sqref="K21 C35:J35">
      <formula1>"CUMPLE,NO CUMPLE"</formula1>
    </dataValidation>
  </dataValidations>
  <printOptions horizontalCentered="1"/>
  <pageMargins left="0.39370078740157483" right="0.19685039370078741" top="0.39370078740157483" bottom="0.39370078740157483"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00"/>
  <sheetViews>
    <sheetView topLeftCell="A6" zoomScale="55" zoomScaleNormal="55" workbookViewId="0">
      <selection activeCell="A198" sqref="A198:XFD203"/>
    </sheetView>
  </sheetViews>
  <sheetFormatPr baseColWidth="10" defaultColWidth="14.42578125" defaultRowHeight="15" customHeight="1" x14ac:dyDescent="0.2"/>
  <cols>
    <col min="1" max="1" width="6" style="1" customWidth="1"/>
    <col min="2" max="2" width="6.85546875" style="1" customWidth="1"/>
    <col min="3" max="3" width="27.85546875" style="1" customWidth="1"/>
    <col min="4" max="4" width="17" style="1" customWidth="1"/>
    <col min="5" max="5" width="17.28515625" style="1" customWidth="1"/>
    <col min="6" max="6" width="29.42578125" style="1" customWidth="1"/>
    <col min="7" max="7" width="12.5703125" style="1" customWidth="1"/>
    <col min="8" max="9" width="16.7109375" style="1" customWidth="1"/>
    <col min="10" max="10" width="18.42578125" style="1" customWidth="1"/>
    <col min="11" max="11" width="11.28515625" style="1" customWidth="1"/>
    <col min="12" max="12" width="18.42578125" style="1" customWidth="1"/>
    <col min="13" max="13" width="12" style="1" customWidth="1"/>
    <col min="14" max="14" width="24.7109375" style="1" customWidth="1"/>
    <col min="15" max="15" width="25.5703125" style="1" customWidth="1"/>
    <col min="16" max="16" width="39.5703125" style="1" customWidth="1"/>
    <col min="17" max="17" width="32.28515625" style="1" customWidth="1"/>
    <col min="18" max="18" width="24.42578125" style="1" customWidth="1"/>
    <col min="19" max="19" width="20.85546875" style="1" customWidth="1"/>
    <col min="20" max="20" width="43" style="1" customWidth="1"/>
    <col min="21" max="22" width="11.42578125" style="1" customWidth="1"/>
    <col min="23" max="23" width="11.42578125" style="1" hidden="1" customWidth="1"/>
    <col min="24" max="24" width="39.5703125" style="1" hidden="1" customWidth="1"/>
    <col min="25" max="25" width="22.85546875" style="1" hidden="1" customWidth="1"/>
    <col min="26" max="26" width="32.42578125" style="1" hidden="1" customWidth="1"/>
    <col min="27" max="29" width="11.42578125" style="1" hidden="1" customWidth="1"/>
    <col min="30" max="30" width="35.140625" style="1" hidden="1" customWidth="1"/>
    <col min="31" max="31" width="15.7109375" style="1" hidden="1" customWidth="1"/>
    <col min="32" max="35" width="11.42578125" style="1" hidden="1" customWidth="1"/>
    <col min="36" max="36" width="0" style="1" hidden="1" customWidth="1"/>
    <col min="37" max="16384" width="14.42578125" style="1"/>
  </cols>
  <sheetData>
    <row r="1" spans="1:35" ht="39.75" customHeight="1" x14ac:dyDescent="0.2">
      <c r="A1" s="49"/>
      <c r="B1" s="407" t="s">
        <v>32</v>
      </c>
      <c r="C1" s="361"/>
      <c r="D1" s="361"/>
      <c r="E1" s="361"/>
      <c r="F1" s="361"/>
      <c r="G1" s="361"/>
      <c r="H1" s="361"/>
      <c r="I1" s="361"/>
      <c r="J1" s="361"/>
      <c r="K1" s="361"/>
      <c r="L1" s="361"/>
      <c r="M1" s="361"/>
      <c r="N1" s="361"/>
      <c r="O1" s="361"/>
      <c r="P1" s="361"/>
      <c r="Q1" s="361"/>
      <c r="R1" s="361"/>
      <c r="S1" s="362"/>
      <c r="T1" s="49"/>
      <c r="U1" s="49"/>
      <c r="V1" s="49"/>
      <c r="W1" s="49"/>
      <c r="X1" s="49"/>
      <c r="Y1" s="49"/>
      <c r="Z1" s="49"/>
      <c r="AA1" s="49"/>
      <c r="AB1" s="49"/>
      <c r="AC1" s="49"/>
      <c r="AD1" s="49"/>
      <c r="AE1" s="49"/>
      <c r="AF1" s="49"/>
      <c r="AG1" s="49"/>
      <c r="AH1" s="49"/>
      <c r="AI1" s="49"/>
    </row>
    <row r="2" spans="1:35" ht="12.75" customHeight="1" x14ac:dyDescent="0.2">
      <c r="A2" s="50"/>
      <c r="B2" s="50"/>
      <c r="C2" s="51"/>
      <c r="D2" s="51"/>
      <c r="E2" s="51"/>
      <c r="F2" s="51"/>
      <c r="G2" s="51"/>
      <c r="H2" s="51"/>
      <c r="I2" s="49"/>
      <c r="J2" s="49"/>
      <c r="K2" s="49"/>
      <c r="L2" s="49"/>
      <c r="M2" s="49"/>
      <c r="N2" s="52"/>
      <c r="O2" s="52"/>
      <c r="P2" s="52"/>
      <c r="Q2" s="52"/>
      <c r="R2" s="52"/>
      <c r="S2" s="52"/>
      <c r="T2" s="52"/>
      <c r="U2" s="52"/>
      <c r="V2" s="52"/>
      <c r="W2" s="52"/>
      <c r="X2" s="52"/>
      <c r="Y2" s="52"/>
      <c r="Z2" s="52"/>
      <c r="AA2" s="52"/>
      <c r="AB2" s="52"/>
      <c r="AC2" s="52"/>
      <c r="AD2" s="52"/>
      <c r="AE2" s="52"/>
      <c r="AF2" s="52"/>
      <c r="AG2" s="52"/>
      <c r="AH2" s="52"/>
      <c r="AI2" s="52"/>
    </row>
    <row r="3" spans="1:35" ht="236.25" customHeight="1" x14ac:dyDescent="0.2">
      <c r="A3" s="52"/>
      <c r="B3" s="408" t="s">
        <v>223</v>
      </c>
      <c r="C3" s="361"/>
      <c r="D3" s="361"/>
      <c r="E3" s="361"/>
      <c r="F3" s="361"/>
      <c r="G3" s="361"/>
      <c r="H3" s="361"/>
      <c r="I3" s="361"/>
      <c r="J3" s="361"/>
      <c r="K3" s="361"/>
      <c r="L3" s="361"/>
      <c r="M3" s="361"/>
      <c r="N3" s="361"/>
      <c r="O3" s="361"/>
      <c r="P3" s="361"/>
      <c r="Q3" s="361"/>
      <c r="R3" s="361"/>
      <c r="S3" s="362"/>
      <c r="T3" s="52"/>
      <c r="U3" s="52"/>
      <c r="V3" s="52"/>
      <c r="W3" s="52"/>
      <c r="X3" s="52"/>
      <c r="Y3" s="52"/>
      <c r="Z3" s="52"/>
      <c r="AA3" s="52"/>
      <c r="AB3" s="52"/>
      <c r="AC3" s="52"/>
      <c r="AD3" s="52"/>
      <c r="AE3" s="52"/>
      <c r="AF3" s="52"/>
      <c r="AG3" s="52"/>
      <c r="AH3" s="52"/>
      <c r="AI3" s="52"/>
    </row>
    <row r="4" spans="1:35" ht="12.75" customHeight="1" x14ac:dyDescent="0.2">
      <c r="A4" s="52"/>
      <c r="B4" s="52"/>
      <c r="C4" s="52"/>
      <c r="D4" s="52"/>
      <c r="E4" s="52"/>
      <c r="F4" s="409"/>
      <c r="G4" s="331"/>
      <c r="H4" s="331"/>
      <c r="I4" s="331"/>
      <c r="J4" s="331"/>
      <c r="K4" s="331"/>
      <c r="L4" s="331"/>
      <c r="M4" s="331"/>
      <c r="N4" s="331"/>
      <c r="O4" s="49"/>
      <c r="P4" s="49"/>
      <c r="Q4" s="52"/>
      <c r="R4" s="52"/>
      <c r="S4" s="52"/>
      <c r="T4" s="52"/>
      <c r="U4" s="52"/>
      <c r="V4" s="52"/>
      <c r="W4" s="52"/>
      <c r="X4" s="52"/>
      <c r="Y4" s="52"/>
      <c r="Z4" s="52"/>
      <c r="AA4" s="52"/>
      <c r="AB4" s="52"/>
      <c r="AC4" s="52"/>
      <c r="AD4" s="52"/>
      <c r="AE4" s="52"/>
      <c r="AF4" s="52"/>
      <c r="AG4" s="52"/>
      <c r="AH4" s="52"/>
      <c r="AI4" s="52"/>
    </row>
    <row r="5" spans="1:35" ht="30.75" customHeight="1" x14ac:dyDescent="0.2">
      <c r="A5" s="52"/>
      <c r="B5" s="52"/>
      <c r="C5" s="52"/>
      <c r="D5" s="52"/>
      <c r="E5" s="52"/>
      <c r="F5" s="410" t="s">
        <v>33</v>
      </c>
      <c r="G5" s="362"/>
      <c r="H5" s="53" t="s">
        <v>34</v>
      </c>
      <c r="I5" s="52"/>
      <c r="J5" s="52"/>
      <c r="K5" s="52"/>
      <c r="L5" s="411" t="s">
        <v>35</v>
      </c>
      <c r="M5" s="356"/>
      <c r="N5" s="412" t="s">
        <v>36</v>
      </c>
      <c r="O5" s="362"/>
      <c r="P5" s="54" t="s">
        <v>37</v>
      </c>
      <c r="Q5" s="52"/>
      <c r="R5" s="52"/>
      <c r="S5" s="52"/>
      <c r="T5" s="52"/>
      <c r="U5" s="52"/>
      <c r="V5" s="52"/>
      <c r="W5" s="52"/>
      <c r="X5" s="52"/>
      <c r="Y5" s="52"/>
      <c r="Z5" s="52"/>
      <c r="AA5" s="52"/>
      <c r="AB5" s="52"/>
      <c r="AC5" s="52"/>
      <c r="AD5" s="52"/>
      <c r="AE5" s="52"/>
      <c r="AF5" s="52"/>
      <c r="AG5" s="52"/>
      <c r="AH5" s="52"/>
      <c r="AI5" s="52"/>
    </row>
    <row r="6" spans="1:35" ht="30" customHeight="1" x14ac:dyDescent="0.2">
      <c r="A6" s="52"/>
      <c r="B6" s="52"/>
      <c r="C6" s="52"/>
      <c r="D6" s="52"/>
      <c r="E6" s="52"/>
      <c r="F6" s="406">
        <v>887803</v>
      </c>
      <c r="G6" s="362"/>
      <c r="H6" s="55">
        <v>2</v>
      </c>
      <c r="I6" s="52"/>
      <c r="J6" s="52"/>
      <c r="K6" s="52"/>
      <c r="L6" s="357"/>
      <c r="M6" s="359"/>
      <c r="N6" s="406">
        <v>485608021</v>
      </c>
      <c r="O6" s="413"/>
      <c r="P6" s="56">
        <f>+ROUND(N6/$F$6,0)</f>
        <v>547</v>
      </c>
      <c r="Q6" s="52"/>
      <c r="R6" s="52"/>
      <c r="S6" s="52"/>
      <c r="T6" s="52"/>
      <c r="U6" s="52"/>
      <c r="V6" s="52"/>
      <c r="W6" s="52"/>
      <c r="X6" s="52"/>
      <c r="Y6" s="52"/>
      <c r="Z6" s="52"/>
      <c r="AA6" s="52"/>
      <c r="AB6" s="52"/>
      <c r="AC6" s="52"/>
      <c r="AD6" s="52"/>
      <c r="AE6" s="52"/>
      <c r="AF6" s="52"/>
      <c r="AG6" s="52"/>
      <c r="AH6" s="52"/>
      <c r="AI6" s="52"/>
    </row>
    <row r="7" spans="1:35" ht="12.75" customHeight="1" x14ac:dyDescent="0.2">
      <c r="A7" s="50"/>
      <c r="B7" s="50"/>
      <c r="C7" s="57"/>
      <c r="D7" s="58"/>
      <c r="E7" s="59"/>
      <c r="F7" s="49"/>
      <c r="G7" s="49"/>
      <c r="H7" s="49"/>
      <c r="I7" s="60"/>
      <c r="J7" s="49"/>
      <c r="K7" s="49"/>
      <c r="L7" s="49"/>
      <c r="M7" s="49"/>
      <c r="N7" s="52"/>
      <c r="O7" s="52"/>
      <c r="P7" s="52"/>
      <c r="Q7" s="52"/>
      <c r="R7" s="52"/>
      <c r="S7" s="52"/>
      <c r="T7" s="52"/>
      <c r="U7" s="52"/>
      <c r="V7" s="52"/>
      <c r="W7" s="52"/>
      <c r="X7" s="52"/>
      <c r="Y7" s="52"/>
      <c r="Z7" s="52"/>
      <c r="AA7" s="52"/>
      <c r="AB7" s="52"/>
      <c r="AC7" s="52"/>
      <c r="AD7" s="52"/>
      <c r="AE7" s="52"/>
      <c r="AF7" s="52"/>
      <c r="AG7" s="52"/>
      <c r="AH7" s="52"/>
      <c r="AI7" s="52"/>
    </row>
    <row r="8" spans="1:35" ht="30" customHeight="1" x14ac:dyDescent="0.2">
      <c r="A8" s="49"/>
      <c r="B8" s="49"/>
      <c r="C8" s="49"/>
      <c r="D8" s="49"/>
      <c r="E8" s="61"/>
      <c r="F8" s="62"/>
      <c r="G8" s="62"/>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30" customHeight="1" x14ac:dyDescent="0.2">
      <c r="A9" s="49"/>
      <c r="B9" s="49"/>
      <c r="C9" s="49"/>
      <c r="D9" s="49"/>
      <c r="E9" s="61"/>
      <c r="F9" s="62"/>
      <c r="G9" s="62"/>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row>
    <row r="10" spans="1:35" ht="74.25" customHeight="1" x14ac:dyDescent="0.2">
      <c r="A10" s="49"/>
      <c r="B10" s="63">
        <v>1</v>
      </c>
      <c r="C10" s="363" t="s">
        <v>38</v>
      </c>
      <c r="D10" s="361"/>
      <c r="E10" s="362"/>
      <c r="F10" s="360" t="str">
        <f>IFERROR(VLOOKUP(B10,LISTA_OFERENTES,2,FALSE)," ")</f>
        <v>FERNANDO BOHORQUEZ Y CIA S.A.S.</v>
      </c>
      <c r="G10" s="361"/>
      <c r="H10" s="361"/>
      <c r="I10" s="361"/>
      <c r="J10" s="361"/>
      <c r="K10" s="361"/>
      <c r="L10" s="361"/>
      <c r="M10" s="361"/>
      <c r="N10" s="361"/>
      <c r="O10" s="362"/>
      <c r="P10" s="399" t="s">
        <v>39</v>
      </c>
      <c r="Q10" s="361"/>
      <c r="R10" s="362"/>
      <c r="S10" s="64">
        <f>5-(INT(COUNTBLANK(C13:C27))-10)</f>
        <v>5</v>
      </c>
      <c r="T10" s="65"/>
      <c r="U10" s="49"/>
      <c r="V10" s="49"/>
      <c r="W10" s="49"/>
      <c r="X10" s="49"/>
      <c r="Y10" s="49"/>
      <c r="Z10" s="49"/>
      <c r="AA10" s="49"/>
      <c r="AB10" s="49"/>
      <c r="AC10" s="49"/>
      <c r="AD10" s="49"/>
      <c r="AE10" s="49"/>
      <c r="AF10" s="49"/>
      <c r="AG10" s="49"/>
      <c r="AH10" s="49"/>
      <c r="AI10" s="49"/>
    </row>
    <row r="11" spans="1:35" ht="55.5" customHeight="1" x14ac:dyDescent="0.2">
      <c r="A11" s="66"/>
      <c r="B11" s="364" t="s">
        <v>40</v>
      </c>
      <c r="C11" s="365" t="s">
        <v>41</v>
      </c>
      <c r="D11" s="365" t="s">
        <v>42</v>
      </c>
      <c r="E11" s="365" t="s">
        <v>43</v>
      </c>
      <c r="F11" s="365" t="s">
        <v>44</v>
      </c>
      <c r="G11" s="365" t="s">
        <v>45</v>
      </c>
      <c r="H11" s="365" t="s">
        <v>46</v>
      </c>
      <c r="I11" s="365" t="s">
        <v>47</v>
      </c>
      <c r="J11" s="391" t="s">
        <v>48</v>
      </c>
      <c r="K11" s="361"/>
      <c r="L11" s="361"/>
      <c r="M11" s="362"/>
      <c r="N11" s="365" t="s">
        <v>49</v>
      </c>
      <c r="O11" s="365" t="s">
        <v>50</v>
      </c>
      <c r="P11" s="67" t="s">
        <v>51</v>
      </c>
      <c r="Q11" s="67"/>
      <c r="R11" s="365" t="s">
        <v>52</v>
      </c>
      <c r="S11" s="365" t="s">
        <v>53</v>
      </c>
      <c r="T11" s="365" t="s">
        <v>224</v>
      </c>
      <c r="U11" s="4"/>
      <c r="V11" s="4"/>
      <c r="W11" s="405" t="s">
        <v>54</v>
      </c>
      <c r="X11" s="361"/>
      <c r="Y11" s="362"/>
      <c r="Z11" s="68" t="s">
        <v>55</v>
      </c>
      <c r="AA11" s="66"/>
      <c r="AB11" s="66"/>
      <c r="AC11" s="66"/>
      <c r="AD11" s="66"/>
      <c r="AE11" s="66"/>
      <c r="AF11" s="66"/>
      <c r="AG11" s="66"/>
      <c r="AH11" s="66"/>
      <c r="AI11" s="66"/>
    </row>
    <row r="12" spans="1:35" ht="83.25" customHeight="1" x14ac:dyDescent="0.2">
      <c r="A12" s="66"/>
      <c r="B12" s="349"/>
      <c r="C12" s="349"/>
      <c r="D12" s="349"/>
      <c r="E12" s="349"/>
      <c r="F12" s="349"/>
      <c r="G12" s="349"/>
      <c r="H12" s="349"/>
      <c r="I12" s="349"/>
      <c r="J12" s="392" t="s">
        <v>56</v>
      </c>
      <c r="K12" s="361"/>
      <c r="L12" s="361"/>
      <c r="M12" s="362"/>
      <c r="N12" s="349"/>
      <c r="O12" s="349"/>
      <c r="P12" s="69" t="s">
        <v>9</v>
      </c>
      <c r="Q12" s="69" t="s">
        <v>57</v>
      </c>
      <c r="R12" s="349"/>
      <c r="S12" s="349"/>
      <c r="T12" s="349"/>
      <c r="U12" s="4"/>
      <c r="V12" s="4"/>
      <c r="W12" s="70">
        <v>1</v>
      </c>
      <c r="X12" s="71" t="str">
        <f t="shared" ref="X12:X26" si="0">IFERROR(VLOOKUP(W12,LISTA_OFERENTES,2,FALSE)," ")</f>
        <v>FERNANDO BOHORQUEZ Y CIA S.A.S.</v>
      </c>
      <c r="Y12" s="72" t="str">
        <f t="shared" ref="Y12:Y26" ca="1" si="1">VLOOKUP(X12,BANDERA,2,FALSE)</f>
        <v>CUMPLE</v>
      </c>
      <c r="Z12" s="73" t="str">
        <f t="shared" ref="Z12:Z26" ca="1" si="2">IF(Y12="CUMPLE","H","NH")</f>
        <v>H</v>
      </c>
      <c r="AA12" s="66"/>
      <c r="AB12" s="66"/>
      <c r="AC12" s="66"/>
      <c r="AD12" s="71" t="str">
        <f t="shared" ref="AD12:AD26" si="3">X12</f>
        <v>FERNANDO BOHORQUEZ Y CIA S.A.S.</v>
      </c>
      <c r="AE12" s="74" t="str">
        <f t="shared" ref="AE12:AE26" ca="1" si="4">INDIRECT("T"&amp;AH12)</f>
        <v>CUMPLE</v>
      </c>
      <c r="AF12" s="66"/>
      <c r="AG12" s="73" t="s">
        <v>58</v>
      </c>
      <c r="AH12" s="2">
        <v>28</v>
      </c>
      <c r="AI12" s="75"/>
    </row>
    <row r="13" spans="1:35" ht="24.75" customHeight="1" x14ac:dyDescent="0.25">
      <c r="A13" s="76"/>
      <c r="B13" s="351">
        <v>1</v>
      </c>
      <c r="C13" s="352">
        <v>145</v>
      </c>
      <c r="D13" s="352">
        <v>48</v>
      </c>
      <c r="E13" s="352" t="s">
        <v>240</v>
      </c>
      <c r="F13" s="352" t="s">
        <v>241</v>
      </c>
      <c r="G13" s="415">
        <v>4218.0600000000004</v>
      </c>
      <c r="H13" s="354" t="s">
        <v>59</v>
      </c>
      <c r="I13" s="387">
        <v>1</v>
      </c>
      <c r="J13" s="77" t="s">
        <v>237</v>
      </c>
      <c r="K13" s="2">
        <v>561017</v>
      </c>
      <c r="L13" s="77" t="s">
        <v>237</v>
      </c>
      <c r="M13" s="2">
        <v>561121</v>
      </c>
      <c r="N13" s="366" t="s">
        <v>257</v>
      </c>
      <c r="O13" s="366" t="s">
        <v>258</v>
      </c>
      <c r="P13" s="352"/>
      <c r="Q13" s="396" t="s">
        <v>259</v>
      </c>
      <c r="R13" s="396" t="s">
        <v>260</v>
      </c>
      <c r="S13" s="397">
        <f>IF(COUNTIF(J13:M15,"CUMPLE")&gt;=1,(G13*I13),0)* (IF(N13="PRESENTÓ CERTIFICADO",1,0))* (IF(O13="ACORDE A ITEM 5.2.1 (T.R.)",1,0) )* ( IF(OR(Q13="SIN OBSERVACIÓN", Q13="REQUERIMIENTOS SUBSANADOS"),1,0)) *(IF(OR(R13="NINGUNO", R13="CUMPLEN CON LO SOLICITADO"),1,0))</f>
        <v>4218.0600000000004</v>
      </c>
      <c r="T13" s="403" t="s">
        <v>60</v>
      </c>
      <c r="U13" s="78"/>
      <c r="V13" s="78"/>
      <c r="W13" s="70">
        <v>2</v>
      </c>
      <c r="X13" s="71" t="str">
        <f t="shared" si="0"/>
        <v>INVERSIONES GUERFOR S.A.S</v>
      </c>
      <c r="Y13" s="72" t="str">
        <f t="shared" ca="1" si="1"/>
        <v>CUMPLE</v>
      </c>
      <c r="Z13" s="73" t="str">
        <f t="shared" ca="1" si="2"/>
        <v>H</v>
      </c>
      <c r="AA13" s="78"/>
      <c r="AB13" s="78"/>
      <c r="AC13" s="78"/>
      <c r="AD13" s="71" t="str">
        <f t="shared" si="3"/>
        <v>INVERSIONES GUERFOR S.A.S</v>
      </c>
      <c r="AE13" s="74" t="str">
        <f t="shared" ca="1" si="4"/>
        <v>CUMPLE</v>
      </c>
      <c r="AF13" s="79"/>
      <c r="AG13" s="73" t="s">
        <v>58</v>
      </c>
      <c r="AH13" s="2">
        <f t="shared" ref="AH13:AH26" si="5">AH12+AI$13</f>
        <v>50</v>
      </c>
      <c r="AI13" s="415">
        <v>22</v>
      </c>
    </row>
    <row r="14" spans="1:35" ht="24.75" customHeight="1" x14ac:dyDescent="0.25">
      <c r="A14" s="76"/>
      <c r="B14" s="348"/>
      <c r="C14" s="348"/>
      <c r="D14" s="348"/>
      <c r="E14" s="348"/>
      <c r="F14" s="348"/>
      <c r="G14" s="348"/>
      <c r="H14" s="348"/>
      <c r="I14" s="348"/>
      <c r="J14" s="77" t="s">
        <v>237</v>
      </c>
      <c r="K14" s="2">
        <v>561015</v>
      </c>
      <c r="L14" s="80" t="s">
        <v>237</v>
      </c>
      <c r="M14" s="2"/>
      <c r="N14" s="348"/>
      <c r="O14" s="348"/>
      <c r="P14" s="348"/>
      <c r="Q14" s="348"/>
      <c r="R14" s="348"/>
      <c r="S14" s="348"/>
      <c r="T14" s="348"/>
      <c r="U14" s="78"/>
      <c r="V14" s="78"/>
      <c r="W14" s="70">
        <v>3</v>
      </c>
      <c r="X14" s="71" t="str">
        <f t="shared" si="0"/>
        <v>KASSANI DISEÑO SAS</v>
      </c>
      <c r="Y14" s="72" t="str">
        <f t="shared" ca="1" si="1"/>
        <v>CUMPLE</v>
      </c>
      <c r="Z14" s="73" t="str">
        <f t="shared" ca="1" si="2"/>
        <v>H</v>
      </c>
      <c r="AA14" s="78"/>
      <c r="AB14" s="78"/>
      <c r="AC14" s="78"/>
      <c r="AD14" s="71" t="str">
        <f t="shared" si="3"/>
        <v>KASSANI DISEÑO SAS</v>
      </c>
      <c r="AE14" s="74" t="str">
        <f t="shared" ca="1" si="4"/>
        <v>CUMPLE</v>
      </c>
      <c r="AF14" s="79"/>
      <c r="AG14" s="73" t="s">
        <v>58</v>
      </c>
      <c r="AH14" s="2">
        <f t="shared" si="5"/>
        <v>72</v>
      </c>
      <c r="AI14" s="348"/>
    </row>
    <row r="15" spans="1:35" ht="24.75" customHeight="1" x14ac:dyDescent="0.25">
      <c r="A15" s="76"/>
      <c r="B15" s="349"/>
      <c r="C15" s="349"/>
      <c r="D15" s="349"/>
      <c r="E15" s="349"/>
      <c r="F15" s="349"/>
      <c r="G15" s="349"/>
      <c r="H15" s="349"/>
      <c r="I15" s="349"/>
      <c r="J15" s="77" t="s">
        <v>238</v>
      </c>
      <c r="K15" s="2">
        <v>561019</v>
      </c>
      <c r="L15" s="80"/>
      <c r="M15" s="2"/>
      <c r="N15" s="349"/>
      <c r="O15" s="349"/>
      <c r="P15" s="349"/>
      <c r="Q15" s="349"/>
      <c r="R15" s="349"/>
      <c r="S15" s="349"/>
      <c r="T15" s="348"/>
      <c r="U15" s="78"/>
      <c r="V15" s="78"/>
      <c r="W15" s="70">
        <v>4</v>
      </c>
      <c r="X15" s="71" t="str">
        <f t="shared" si="0"/>
        <v>K10 DESIGN S.A.S</v>
      </c>
      <c r="Y15" s="72" t="str">
        <f t="shared" ca="1" si="1"/>
        <v>CUMPLE</v>
      </c>
      <c r="Z15" s="73" t="str">
        <f t="shared" ca="1" si="2"/>
        <v>H</v>
      </c>
      <c r="AA15" s="78"/>
      <c r="AB15" s="78"/>
      <c r="AC15" s="78"/>
      <c r="AD15" s="71" t="str">
        <f t="shared" si="3"/>
        <v>K10 DESIGN S.A.S</v>
      </c>
      <c r="AE15" s="74" t="str">
        <f t="shared" ca="1" si="4"/>
        <v>CUMPLE</v>
      </c>
      <c r="AF15" s="79"/>
      <c r="AG15" s="73" t="s">
        <v>58</v>
      </c>
      <c r="AH15" s="2">
        <f t="shared" si="5"/>
        <v>94</v>
      </c>
      <c r="AI15" s="348"/>
    </row>
    <row r="16" spans="1:35" ht="24.75" customHeight="1" x14ac:dyDescent="0.25">
      <c r="A16" s="76"/>
      <c r="B16" s="351">
        <v>2</v>
      </c>
      <c r="C16" s="385">
        <v>154</v>
      </c>
      <c r="D16" s="385">
        <v>51</v>
      </c>
      <c r="E16" s="385" t="s">
        <v>242</v>
      </c>
      <c r="F16" s="385" t="s">
        <v>243</v>
      </c>
      <c r="G16" s="414">
        <v>147.31</v>
      </c>
      <c r="H16" s="354" t="s">
        <v>59</v>
      </c>
      <c r="I16" s="404">
        <v>1</v>
      </c>
      <c r="J16" s="77" t="s">
        <v>237</v>
      </c>
      <c r="K16" s="2">
        <f>+$K$13</f>
        <v>561017</v>
      </c>
      <c r="L16" s="77" t="s">
        <v>237</v>
      </c>
      <c r="M16" s="2">
        <f>+$M$13</f>
        <v>561121</v>
      </c>
      <c r="N16" s="366" t="s">
        <v>257</v>
      </c>
      <c r="O16" s="366" t="s">
        <v>258</v>
      </c>
      <c r="P16" s="352"/>
      <c r="Q16" s="401" t="s">
        <v>259</v>
      </c>
      <c r="R16" s="401" t="s">
        <v>260</v>
      </c>
      <c r="S16" s="397">
        <f>IF(COUNTIF(J16:M18,"CUMPLE")&gt;=1,(G16*I16),0)* (IF(N16="PRESENTÓ CERTIFICADO",1,0))* (IF(O16="ACORDE A ITEM 5.2.1 (T.R.)",1,0) )* ( IF(OR(Q16="SIN OBSERVACIÓN", Q16="REQUERIMIENTOS SUBSANADOS"),1,0)) *(IF(OR(R16="NINGUNO", R16="CUMPLEN CON LO SOLICITADO"),1,0))</f>
        <v>147.31</v>
      </c>
      <c r="T16" s="348"/>
      <c r="U16" s="78"/>
      <c r="V16" s="78"/>
      <c r="W16" s="70">
        <v>5</v>
      </c>
      <c r="X16" s="71" t="str">
        <f t="shared" si="0"/>
        <v>MUMA S.A.S</v>
      </c>
      <c r="Y16" s="72" t="str">
        <f t="shared" ca="1" si="1"/>
        <v>CUMPLE</v>
      </c>
      <c r="Z16" s="73" t="str">
        <f t="shared" ca="1" si="2"/>
        <v>H</v>
      </c>
      <c r="AA16" s="78"/>
      <c r="AB16" s="78"/>
      <c r="AC16" s="78"/>
      <c r="AD16" s="71" t="str">
        <f t="shared" si="3"/>
        <v>MUMA S.A.S</v>
      </c>
      <c r="AE16" s="74" t="str">
        <f t="shared" ca="1" si="4"/>
        <v>CUMPLE</v>
      </c>
      <c r="AF16" s="79"/>
      <c r="AG16" s="73" t="s">
        <v>58</v>
      </c>
      <c r="AH16" s="2">
        <f t="shared" si="5"/>
        <v>116</v>
      </c>
      <c r="AI16" s="348"/>
    </row>
    <row r="17" spans="1:35" ht="24.75" customHeight="1" x14ac:dyDescent="0.25">
      <c r="A17" s="76"/>
      <c r="B17" s="348"/>
      <c r="C17" s="348"/>
      <c r="D17" s="348"/>
      <c r="E17" s="348"/>
      <c r="F17" s="348"/>
      <c r="G17" s="348"/>
      <c r="H17" s="348"/>
      <c r="I17" s="348"/>
      <c r="J17" s="77" t="s">
        <v>238</v>
      </c>
      <c r="K17" s="2">
        <f>+$K$14</f>
        <v>561015</v>
      </c>
      <c r="L17" s="80"/>
      <c r="M17" s="2"/>
      <c r="N17" s="348"/>
      <c r="O17" s="348"/>
      <c r="P17" s="348"/>
      <c r="Q17" s="348"/>
      <c r="R17" s="348"/>
      <c r="S17" s="348"/>
      <c r="T17" s="348"/>
      <c r="U17" s="78"/>
      <c r="V17" s="78"/>
      <c r="W17" s="70">
        <v>6</v>
      </c>
      <c r="X17" s="71" t="str">
        <f t="shared" si="0"/>
        <v>SOLINOFF CORPORATION S.A.S</v>
      </c>
      <c r="Y17" s="72" t="str">
        <f t="shared" ca="1" si="1"/>
        <v>CUMPLE</v>
      </c>
      <c r="Z17" s="73" t="str">
        <f t="shared" ca="1" si="2"/>
        <v>H</v>
      </c>
      <c r="AA17" s="78"/>
      <c r="AB17" s="78"/>
      <c r="AC17" s="78"/>
      <c r="AD17" s="71" t="str">
        <f t="shared" si="3"/>
        <v>SOLINOFF CORPORATION S.A.S</v>
      </c>
      <c r="AE17" s="74" t="str">
        <f t="shared" ca="1" si="4"/>
        <v>CUMPLE</v>
      </c>
      <c r="AF17" s="79"/>
      <c r="AG17" s="73" t="s">
        <v>58</v>
      </c>
      <c r="AH17" s="2">
        <f t="shared" si="5"/>
        <v>138</v>
      </c>
      <c r="AI17" s="348"/>
    </row>
    <row r="18" spans="1:35" ht="24.75" customHeight="1" x14ac:dyDescent="0.25">
      <c r="A18" s="76"/>
      <c r="B18" s="349"/>
      <c r="C18" s="349"/>
      <c r="D18" s="349"/>
      <c r="E18" s="349"/>
      <c r="F18" s="349"/>
      <c r="G18" s="349"/>
      <c r="H18" s="349"/>
      <c r="I18" s="349"/>
      <c r="J18" s="77" t="s">
        <v>238</v>
      </c>
      <c r="K18" s="2">
        <f>+$K$15</f>
        <v>561019</v>
      </c>
      <c r="L18" s="80"/>
      <c r="M18" s="2"/>
      <c r="N18" s="349"/>
      <c r="O18" s="349"/>
      <c r="P18" s="349"/>
      <c r="Q18" s="349"/>
      <c r="R18" s="349"/>
      <c r="S18" s="349"/>
      <c r="T18" s="348"/>
      <c r="U18" s="78"/>
      <c r="V18" s="78"/>
      <c r="W18" s="70">
        <v>7</v>
      </c>
      <c r="X18" s="71" t="str">
        <f t="shared" si="0"/>
        <v>MUEBLES ROMERO SAS</v>
      </c>
      <c r="Y18" s="72" t="str">
        <f t="shared" ca="1" si="1"/>
        <v>CUMPLE</v>
      </c>
      <c r="Z18" s="73" t="str">
        <f t="shared" ca="1" si="2"/>
        <v>H</v>
      </c>
      <c r="AA18" s="78"/>
      <c r="AB18" s="78"/>
      <c r="AC18" s="78"/>
      <c r="AD18" s="81" t="str">
        <f t="shared" si="3"/>
        <v>MUEBLES ROMERO SAS</v>
      </c>
      <c r="AE18" s="82" t="str">
        <f t="shared" ca="1" si="4"/>
        <v>CUMPLE</v>
      </c>
      <c r="AF18" s="83"/>
      <c r="AG18" s="84" t="s">
        <v>58</v>
      </c>
      <c r="AH18" s="85">
        <f t="shared" si="5"/>
        <v>160</v>
      </c>
      <c r="AI18" s="348"/>
    </row>
    <row r="19" spans="1:35" ht="24.75" customHeight="1" x14ac:dyDescent="0.25">
      <c r="A19" s="76"/>
      <c r="B19" s="351">
        <v>3</v>
      </c>
      <c r="C19" s="352">
        <v>168</v>
      </c>
      <c r="D19" s="352">
        <v>56</v>
      </c>
      <c r="E19" s="352" t="s">
        <v>244</v>
      </c>
      <c r="F19" s="352" t="s">
        <v>245</v>
      </c>
      <c r="G19" s="353">
        <v>214.17</v>
      </c>
      <c r="H19" s="354" t="s">
        <v>59</v>
      </c>
      <c r="I19" s="387">
        <v>1</v>
      </c>
      <c r="J19" s="77" t="s">
        <v>237</v>
      </c>
      <c r="K19" s="2">
        <f>+$K$13</f>
        <v>561017</v>
      </c>
      <c r="L19" s="77" t="s">
        <v>237</v>
      </c>
      <c r="M19" s="2">
        <f>+$M$13</f>
        <v>561121</v>
      </c>
      <c r="N19" s="366" t="s">
        <v>257</v>
      </c>
      <c r="O19" s="366" t="s">
        <v>258</v>
      </c>
      <c r="P19" s="352"/>
      <c r="Q19" s="401" t="s">
        <v>259</v>
      </c>
      <c r="R19" s="401" t="s">
        <v>260</v>
      </c>
      <c r="S19" s="397">
        <f>IF(COUNTIF(J19:M21,"CUMPLE")&gt;=1,(G19*I19),0)* (IF(N19="PRESENTÓ CERTIFICADO",1,0))* (IF(O19="ACORDE A ITEM 5.2.1 (T.R.)",1,0) )* ( IF(OR(Q19="SIN OBSERVACIÓN", Q19="REQUERIMIENTOS SUBSANADOS"),1,0)) *(IF(OR(R19="NINGUNO", R19="CUMPLEN CON LO SOLICITADO"),1,0))</f>
        <v>214.17</v>
      </c>
      <c r="T19" s="348"/>
      <c r="U19" s="78"/>
      <c r="V19" s="78"/>
      <c r="W19" s="70">
        <v>8</v>
      </c>
      <c r="X19" s="71" t="str">
        <f t="shared" si="0"/>
        <v>FAMOC DEPANEL S.A.</v>
      </c>
      <c r="Y19" s="72" t="str">
        <f t="shared" ca="1" si="1"/>
        <v>CUMPLE</v>
      </c>
      <c r="Z19" s="73" t="str">
        <f t="shared" ca="1" si="2"/>
        <v>H</v>
      </c>
      <c r="AA19" s="78"/>
      <c r="AB19" s="78"/>
      <c r="AC19" s="78"/>
      <c r="AD19" s="81" t="str">
        <f t="shared" si="3"/>
        <v>FAMOC DEPANEL S.A.</v>
      </c>
      <c r="AE19" s="82" t="str">
        <f t="shared" ca="1" si="4"/>
        <v>CUMPLE</v>
      </c>
      <c r="AF19" s="83"/>
      <c r="AG19" s="84" t="s">
        <v>58</v>
      </c>
      <c r="AH19" s="85">
        <f t="shared" si="5"/>
        <v>182</v>
      </c>
      <c r="AI19" s="348"/>
    </row>
    <row r="20" spans="1:35" ht="24.75" customHeight="1" x14ac:dyDescent="0.25">
      <c r="A20" s="76"/>
      <c r="B20" s="348"/>
      <c r="C20" s="348"/>
      <c r="D20" s="348"/>
      <c r="E20" s="348"/>
      <c r="F20" s="348"/>
      <c r="G20" s="348"/>
      <c r="H20" s="348"/>
      <c r="I20" s="348"/>
      <c r="J20" s="77" t="s">
        <v>237</v>
      </c>
      <c r="K20" s="2">
        <f>+$K$14</f>
        <v>561015</v>
      </c>
      <c r="L20" s="80"/>
      <c r="M20" s="2"/>
      <c r="N20" s="348"/>
      <c r="O20" s="348"/>
      <c r="P20" s="348"/>
      <c r="Q20" s="348"/>
      <c r="R20" s="348"/>
      <c r="S20" s="348"/>
      <c r="T20" s="348"/>
      <c r="U20" s="78"/>
      <c r="V20" s="78"/>
      <c r="W20" s="70">
        <v>9</v>
      </c>
      <c r="X20" s="71" t="str">
        <f t="shared" si="0"/>
        <v>DIANA LEGUIZAMON</v>
      </c>
      <c r="Y20" s="72" t="str">
        <f t="shared" ca="1" si="1"/>
        <v>CUMPLE</v>
      </c>
      <c r="Z20" s="73" t="str">
        <f t="shared" ca="1" si="2"/>
        <v>H</v>
      </c>
      <c r="AA20" s="78"/>
      <c r="AB20" s="78"/>
      <c r="AC20" s="78"/>
      <c r="AD20" s="81" t="str">
        <f t="shared" si="3"/>
        <v>DIANA LEGUIZAMON</v>
      </c>
      <c r="AE20" s="82" t="str">
        <f t="shared" ca="1" si="4"/>
        <v>CUMPLE</v>
      </c>
      <c r="AF20" s="83"/>
      <c r="AG20" s="84" t="s">
        <v>58</v>
      </c>
      <c r="AH20" s="85">
        <f t="shared" si="5"/>
        <v>204</v>
      </c>
      <c r="AI20" s="348"/>
    </row>
    <row r="21" spans="1:35" ht="24.75" customHeight="1" x14ac:dyDescent="0.25">
      <c r="A21" s="76"/>
      <c r="B21" s="349"/>
      <c r="C21" s="349"/>
      <c r="D21" s="349"/>
      <c r="E21" s="349"/>
      <c r="F21" s="349"/>
      <c r="G21" s="349"/>
      <c r="H21" s="349"/>
      <c r="I21" s="349"/>
      <c r="J21" s="77" t="s">
        <v>238</v>
      </c>
      <c r="K21" s="2">
        <f>+$K$15</f>
        <v>561019</v>
      </c>
      <c r="L21" s="80"/>
      <c r="M21" s="2"/>
      <c r="N21" s="349"/>
      <c r="O21" s="349"/>
      <c r="P21" s="349"/>
      <c r="Q21" s="349"/>
      <c r="R21" s="349"/>
      <c r="S21" s="349"/>
      <c r="T21" s="348"/>
      <c r="U21" s="78"/>
      <c r="V21" s="78"/>
      <c r="W21" s="188">
        <v>10</v>
      </c>
      <c r="X21" s="189" t="str">
        <f t="shared" si="0"/>
        <v xml:space="preserve"> </v>
      </c>
      <c r="Y21" s="189" t="str">
        <f t="shared" ca="1" si="1"/>
        <v>NO CUMPLE</v>
      </c>
      <c r="Z21" s="189" t="str">
        <f t="shared" ca="1" si="2"/>
        <v>NH</v>
      </c>
      <c r="AA21" s="78"/>
      <c r="AB21" s="78"/>
      <c r="AC21" s="78"/>
      <c r="AD21" s="81" t="str">
        <f t="shared" si="3"/>
        <v xml:space="preserve"> </v>
      </c>
      <c r="AE21" s="82" t="str">
        <f t="shared" ca="1" si="4"/>
        <v>NO CUMPLE</v>
      </c>
      <c r="AF21" s="83"/>
      <c r="AG21" s="84" t="s">
        <v>58</v>
      </c>
      <c r="AH21" s="85">
        <f t="shared" si="5"/>
        <v>226</v>
      </c>
      <c r="AI21" s="348"/>
    </row>
    <row r="22" spans="1:35" ht="24.75" customHeight="1" x14ac:dyDescent="0.25">
      <c r="A22" s="76"/>
      <c r="B22" s="351">
        <v>4</v>
      </c>
      <c r="C22" s="385">
        <v>170</v>
      </c>
      <c r="D22" s="385">
        <v>57</v>
      </c>
      <c r="E22" s="385" t="s">
        <v>261</v>
      </c>
      <c r="F22" s="385" t="s">
        <v>246</v>
      </c>
      <c r="G22" s="386">
        <v>457.75</v>
      </c>
      <c r="H22" s="354" t="s">
        <v>59</v>
      </c>
      <c r="I22" s="404">
        <v>1</v>
      </c>
      <c r="J22" s="77" t="s">
        <v>237</v>
      </c>
      <c r="K22" s="2">
        <f>+$K$13</f>
        <v>561017</v>
      </c>
      <c r="L22" s="77" t="s">
        <v>237</v>
      </c>
      <c r="M22" s="2">
        <f>+$M$13</f>
        <v>561121</v>
      </c>
      <c r="N22" s="366" t="s">
        <v>257</v>
      </c>
      <c r="O22" s="366" t="s">
        <v>258</v>
      </c>
      <c r="P22" s="352"/>
      <c r="Q22" s="401" t="s">
        <v>259</v>
      </c>
      <c r="R22" s="401" t="s">
        <v>260</v>
      </c>
      <c r="S22" s="397">
        <f>IF(COUNTIF(J22:M24,"CUMPLE")&gt;=1,(G22*I22),0)* (IF(N22="PRESENTÓ CERTIFICADO",1,0))* (IF(O22="ACORDE A ITEM 5.2.1 (T.R.)",1,0) )* ( IF(OR(Q22="SIN OBSERVACIÓN", Q22="REQUERIMIENTOS SUBSANADOS"),1,0)) *(IF(OR(R22="NINGUNO", R22="CUMPLEN CON LO SOLICITADO"),1,0))</f>
        <v>457.75</v>
      </c>
      <c r="T22" s="348"/>
      <c r="U22" s="78"/>
      <c r="V22" s="78"/>
      <c r="W22" s="188">
        <v>11</v>
      </c>
      <c r="X22" s="189" t="str">
        <f t="shared" si="0"/>
        <v xml:space="preserve"> </v>
      </c>
      <c r="Y22" s="189" t="str">
        <f t="shared" ca="1" si="1"/>
        <v>NO CUMPLE</v>
      </c>
      <c r="Z22" s="189" t="str">
        <f t="shared" ca="1" si="2"/>
        <v>NH</v>
      </c>
      <c r="AA22" s="78"/>
      <c r="AB22" s="78"/>
      <c r="AC22" s="78"/>
      <c r="AD22" s="81" t="str">
        <f t="shared" si="3"/>
        <v xml:space="preserve"> </v>
      </c>
      <c r="AE22" s="82" t="str">
        <f t="shared" ca="1" si="4"/>
        <v>NO CUMPLE</v>
      </c>
      <c r="AF22" s="83"/>
      <c r="AG22" s="84" t="s">
        <v>58</v>
      </c>
      <c r="AH22" s="85">
        <f t="shared" si="5"/>
        <v>248</v>
      </c>
      <c r="AI22" s="348"/>
    </row>
    <row r="23" spans="1:35" ht="24.75" customHeight="1" x14ac:dyDescent="0.25">
      <c r="A23" s="76"/>
      <c r="B23" s="348"/>
      <c r="C23" s="348"/>
      <c r="D23" s="348"/>
      <c r="E23" s="348"/>
      <c r="F23" s="348"/>
      <c r="G23" s="348"/>
      <c r="H23" s="348"/>
      <c r="I23" s="348"/>
      <c r="J23" s="77" t="s">
        <v>237</v>
      </c>
      <c r="K23" s="2">
        <f>+$K$14</f>
        <v>561015</v>
      </c>
      <c r="L23" s="80"/>
      <c r="M23" s="2"/>
      <c r="N23" s="348"/>
      <c r="O23" s="348"/>
      <c r="P23" s="348"/>
      <c r="Q23" s="348"/>
      <c r="R23" s="348"/>
      <c r="S23" s="348"/>
      <c r="T23" s="348"/>
      <c r="U23" s="78"/>
      <c r="V23" s="78"/>
      <c r="W23" s="188">
        <v>12</v>
      </c>
      <c r="X23" s="189">
        <f t="shared" si="0"/>
        <v>0</v>
      </c>
      <c r="Y23" s="189" t="str">
        <f t="shared" ca="1" si="1"/>
        <v>NO CUMPLE</v>
      </c>
      <c r="Z23" s="189" t="str">
        <f t="shared" ca="1" si="2"/>
        <v>NH</v>
      </c>
      <c r="AA23" s="78"/>
      <c r="AB23" s="78"/>
      <c r="AC23" s="78"/>
      <c r="AD23" s="81">
        <f t="shared" si="3"/>
        <v>0</v>
      </c>
      <c r="AE23" s="82" t="str">
        <f t="shared" ca="1" si="4"/>
        <v>NO CUMPLE</v>
      </c>
      <c r="AF23" s="83"/>
      <c r="AG23" s="84" t="s">
        <v>58</v>
      </c>
      <c r="AH23" s="85">
        <f t="shared" si="5"/>
        <v>270</v>
      </c>
      <c r="AI23" s="348"/>
    </row>
    <row r="24" spans="1:35" ht="24.75" customHeight="1" x14ac:dyDescent="0.25">
      <c r="A24" s="76"/>
      <c r="B24" s="349"/>
      <c r="C24" s="349"/>
      <c r="D24" s="349"/>
      <c r="E24" s="349"/>
      <c r="F24" s="349"/>
      <c r="G24" s="349"/>
      <c r="H24" s="349"/>
      <c r="I24" s="349"/>
      <c r="J24" s="77" t="s">
        <v>238</v>
      </c>
      <c r="K24" s="2">
        <f>+$K$15</f>
        <v>561019</v>
      </c>
      <c r="L24" s="80"/>
      <c r="M24" s="2"/>
      <c r="N24" s="349"/>
      <c r="O24" s="349"/>
      <c r="P24" s="349"/>
      <c r="Q24" s="349"/>
      <c r="R24" s="349"/>
      <c r="S24" s="349"/>
      <c r="T24" s="348"/>
      <c r="U24" s="78"/>
      <c r="V24" s="78"/>
      <c r="W24" s="188">
        <v>13</v>
      </c>
      <c r="X24" s="189">
        <f t="shared" si="0"/>
        <v>0</v>
      </c>
      <c r="Y24" s="189" t="str">
        <f t="shared" ca="1" si="1"/>
        <v>NO CUMPLE</v>
      </c>
      <c r="Z24" s="189" t="str">
        <f t="shared" ca="1" si="2"/>
        <v>NH</v>
      </c>
      <c r="AA24" s="78"/>
      <c r="AB24" s="78"/>
      <c r="AC24" s="78"/>
      <c r="AD24" s="81">
        <f t="shared" si="3"/>
        <v>0</v>
      </c>
      <c r="AE24" s="82" t="str">
        <f t="shared" ca="1" si="4"/>
        <v>NO CUMPLE</v>
      </c>
      <c r="AF24" s="83"/>
      <c r="AG24" s="84" t="s">
        <v>58</v>
      </c>
      <c r="AH24" s="85">
        <f t="shared" si="5"/>
        <v>292</v>
      </c>
      <c r="AI24" s="348"/>
    </row>
    <row r="25" spans="1:35" ht="24.75" customHeight="1" x14ac:dyDescent="0.25">
      <c r="A25" s="76"/>
      <c r="B25" s="351">
        <v>5</v>
      </c>
      <c r="C25" s="352">
        <v>297</v>
      </c>
      <c r="D25" s="352" t="s">
        <v>247</v>
      </c>
      <c r="E25" s="352" t="s">
        <v>248</v>
      </c>
      <c r="F25" s="352" t="s">
        <v>249</v>
      </c>
      <c r="G25" s="353">
        <v>580.74</v>
      </c>
      <c r="H25" s="354" t="s">
        <v>59</v>
      </c>
      <c r="I25" s="387">
        <v>1</v>
      </c>
      <c r="J25" s="77" t="s">
        <v>237</v>
      </c>
      <c r="K25" s="2">
        <f>+$K$13</f>
        <v>561017</v>
      </c>
      <c r="L25" s="77" t="s">
        <v>237</v>
      </c>
      <c r="M25" s="2">
        <f>+$M$13</f>
        <v>561121</v>
      </c>
      <c r="N25" s="366" t="s">
        <v>257</v>
      </c>
      <c r="O25" s="366" t="s">
        <v>258</v>
      </c>
      <c r="P25" s="352"/>
      <c r="Q25" s="396" t="s">
        <v>259</v>
      </c>
      <c r="R25" s="396" t="s">
        <v>260</v>
      </c>
      <c r="S25" s="397">
        <f>IF(COUNTIF(J25:M27,"CUMPLE")&gt;=1,(G25*I25),0)* (IF(N25="PRESENTÓ CERTIFICADO",1,0))* (IF(O25="ACORDE A ITEM 5.2.1 (T.R.)",1,0) )* ( IF(OR(Q25="SIN OBSERVACIÓN", Q25="REQUERIMIENTOS SUBSANADOS"),1,0)) *(IF(OR(R25="NINGUNO", R25="CUMPLEN CON LO SOLICITADO"),1,0))</f>
        <v>580.74</v>
      </c>
      <c r="T25" s="348"/>
      <c r="U25" s="78"/>
      <c r="V25" s="78"/>
      <c r="W25" s="188">
        <v>14</v>
      </c>
      <c r="X25" s="189">
        <f t="shared" si="0"/>
        <v>0</v>
      </c>
      <c r="Y25" s="189" t="str">
        <f t="shared" ca="1" si="1"/>
        <v>NO CUMPLE</v>
      </c>
      <c r="Z25" s="189" t="str">
        <f t="shared" ca="1" si="2"/>
        <v>NH</v>
      </c>
      <c r="AA25" s="78"/>
      <c r="AB25" s="78"/>
      <c r="AC25" s="78"/>
      <c r="AD25" s="81">
        <f t="shared" si="3"/>
        <v>0</v>
      </c>
      <c r="AE25" s="82" t="str">
        <f t="shared" ca="1" si="4"/>
        <v>NO CUMPLE</v>
      </c>
      <c r="AF25" s="83"/>
      <c r="AG25" s="84" t="s">
        <v>58</v>
      </c>
      <c r="AH25" s="85">
        <f t="shared" si="5"/>
        <v>314</v>
      </c>
      <c r="AI25" s="348"/>
    </row>
    <row r="26" spans="1:35" ht="24.75" customHeight="1" x14ac:dyDescent="0.25">
      <c r="A26" s="76"/>
      <c r="B26" s="348"/>
      <c r="C26" s="348"/>
      <c r="D26" s="348"/>
      <c r="E26" s="348"/>
      <c r="F26" s="348"/>
      <c r="G26" s="348"/>
      <c r="H26" s="348"/>
      <c r="I26" s="348"/>
      <c r="J26" s="77" t="s">
        <v>237</v>
      </c>
      <c r="K26" s="2">
        <f>+$K$14</f>
        <v>561015</v>
      </c>
      <c r="L26" s="80"/>
      <c r="M26" s="2"/>
      <c r="N26" s="348"/>
      <c r="O26" s="348"/>
      <c r="P26" s="348"/>
      <c r="Q26" s="348"/>
      <c r="R26" s="348"/>
      <c r="S26" s="348"/>
      <c r="T26" s="348"/>
      <c r="U26" s="78"/>
      <c r="V26" s="78"/>
      <c r="W26" s="188">
        <v>15</v>
      </c>
      <c r="X26" s="189">
        <f t="shared" si="0"/>
        <v>0</v>
      </c>
      <c r="Y26" s="190" t="str">
        <f t="shared" ca="1" si="1"/>
        <v>NO CUMPLE</v>
      </c>
      <c r="Z26" s="190" t="str">
        <f t="shared" ca="1" si="2"/>
        <v>NH</v>
      </c>
      <c r="AA26" s="78"/>
      <c r="AB26" s="78"/>
      <c r="AC26" s="78"/>
      <c r="AD26" s="81">
        <f t="shared" si="3"/>
        <v>0</v>
      </c>
      <c r="AE26" s="82" t="str">
        <f t="shared" ca="1" si="4"/>
        <v>NO CUMPLE</v>
      </c>
      <c r="AF26" s="83"/>
      <c r="AG26" s="84" t="s">
        <v>58</v>
      </c>
      <c r="AH26" s="85">
        <f t="shared" si="5"/>
        <v>336</v>
      </c>
      <c r="AI26" s="349"/>
    </row>
    <row r="27" spans="1:35" ht="24.75" customHeight="1" x14ac:dyDescent="0.2">
      <c r="A27" s="76"/>
      <c r="B27" s="349"/>
      <c r="C27" s="349"/>
      <c r="D27" s="349"/>
      <c r="E27" s="349"/>
      <c r="F27" s="349"/>
      <c r="G27" s="349"/>
      <c r="H27" s="349"/>
      <c r="I27" s="349"/>
      <c r="J27" s="77" t="s">
        <v>237</v>
      </c>
      <c r="K27" s="2">
        <f>+$K$15</f>
        <v>561019</v>
      </c>
      <c r="L27" s="80"/>
      <c r="M27" s="2"/>
      <c r="N27" s="349"/>
      <c r="O27" s="349"/>
      <c r="P27" s="349"/>
      <c r="Q27" s="349"/>
      <c r="R27" s="349"/>
      <c r="S27" s="349"/>
      <c r="T27" s="349"/>
      <c r="U27" s="78"/>
      <c r="V27" s="78"/>
      <c r="W27" s="49"/>
      <c r="X27" s="49"/>
      <c r="Y27" s="49"/>
      <c r="Z27" s="49"/>
      <c r="AA27" s="78"/>
      <c r="AB27" s="78"/>
      <c r="AC27" s="78"/>
      <c r="AD27" s="78"/>
      <c r="AE27" s="78"/>
      <c r="AF27" s="78"/>
      <c r="AG27" s="78"/>
      <c r="AH27" s="78"/>
      <c r="AI27" s="78"/>
    </row>
    <row r="28" spans="1:35" ht="24.75" customHeight="1" x14ac:dyDescent="0.2">
      <c r="A28" s="65"/>
      <c r="B28" s="355" t="str">
        <f>IF(S29=" "," ",IF(S29&gt;=$H$6,"CUMPLE CON LA EXPERIENCIA REQUERIDA","NO CUMPLE CON LA EXPERIENCIA REQUERIDA"))</f>
        <v>CUMPLE CON LA EXPERIENCIA REQUERIDA</v>
      </c>
      <c r="C28" s="337"/>
      <c r="D28" s="337"/>
      <c r="E28" s="337"/>
      <c r="F28" s="337"/>
      <c r="G28" s="337"/>
      <c r="H28" s="337"/>
      <c r="I28" s="337"/>
      <c r="J28" s="337"/>
      <c r="K28" s="337"/>
      <c r="L28" s="337"/>
      <c r="M28" s="337"/>
      <c r="N28" s="337"/>
      <c r="O28" s="356"/>
      <c r="P28" s="398" t="s">
        <v>61</v>
      </c>
      <c r="Q28" s="362"/>
      <c r="R28" s="86"/>
      <c r="S28" s="87">
        <f>IF(T13="SI",SUM(S13:S27),0)</f>
        <v>5618.0300000000007</v>
      </c>
      <c r="T28" s="402" t="str">
        <f>IF(S29=" "," ",IF(S29&gt;=$H$6,"CUMPLE","NO CUMPLE"))</f>
        <v>CUMPLE</v>
      </c>
      <c r="U28" s="65"/>
      <c r="V28" s="65"/>
      <c r="W28" s="49"/>
      <c r="X28" s="49"/>
      <c r="Y28" s="49"/>
      <c r="Z28" s="49"/>
      <c r="AA28" s="65"/>
      <c r="AB28" s="65"/>
      <c r="AC28" s="65"/>
      <c r="AD28" s="65"/>
      <c r="AE28" s="65"/>
      <c r="AF28" s="65"/>
      <c r="AG28" s="65"/>
      <c r="AH28" s="65"/>
      <c r="AI28" s="65"/>
    </row>
    <row r="29" spans="1:35" ht="24.75" customHeight="1" x14ac:dyDescent="0.2">
      <c r="A29" s="78"/>
      <c r="B29" s="357"/>
      <c r="C29" s="358"/>
      <c r="D29" s="358"/>
      <c r="E29" s="358"/>
      <c r="F29" s="358"/>
      <c r="G29" s="358"/>
      <c r="H29" s="358"/>
      <c r="I29" s="358"/>
      <c r="J29" s="358"/>
      <c r="K29" s="358"/>
      <c r="L29" s="358"/>
      <c r="M29" s="358"/>
      <c r="N29" s="358"/>
      <c r="O29" s="359"/>
      <c r="P29" s="398" t="s">
        <v>62</v>
      </c>
      <c r="Q29" s="362"/>
      <c r="R29" s="86"/>
      <c r="S29" s="88">
        <f>IFERROR((S28/$P$6)," ")</f>
        <v>10.270621572212066</v>
      </c>
      <c r="T29" s="349"/>
      <c r="U29" s="78"/>
      <c r="V29" s="78"/>
      <c r="W29" s="49"/>
      <c r="X29" s="49"/>
      <c r="Y29" s="49"/>
      <c r="Z29" s="49"/>
      <c r="AA29" s="78"/>
      <c r="AB29" s="78"/>
      <c r="AC29" s="78"/>
      <c r="AD29" s="78"/>
      <c r="AE29" s="78"/>
      <c r="AF29" s="78"/>
      <c r="AG29" s="78"/>
      <c r="AH29" s="78"/>
      <c r="AI29" s="78"/>
    </row>
    <row r="30" spans="1:35" ht="30" customHeight="1" x14ac:dyDescent="0.2">
      <c r="A30" s="78"/>
      <c r="B30" s="78"/>
      <c r="C30" s="78"/>
      <c r="D30" s="78"/>
      <c r="E30" s="78"/>
      <c r="F30" s="78"/>
      <c r="G30" s="78"/>
      <c r="H30" s="78"/>
      <c r="I30" s="78"/>
      <c r="J30" s="78"/>
      <c r="K30" s="78"/>
      <c r="L30" s="78"/>
      <c r="M30" s="78"/>
      <c r="N30" s="78"/>
      <c r="O30" s="78"/>
      <c r="P30" s="78"/>
      <c r="Q30" s="78"/>
      <c r="R30" s="78"/>
      <c r="S30" s="78"/>
      <c r="T30" s="78"/>
      <c r="U30" s="78"/>
      <c r="V30" s="78"/>
      <c r="W30" s="49"/>
      <c r="X30" s="49"/>
      <c r="Y30" s="49"/>
      <c r="Z30" s="49"/>
      <c r="AA30" s="78"/>
      <c r="AB30" s="78"/>
      <c r="AC30" s="78"/>
      <c r="AD30" s="78"/>
      <c r="AE30" s="78"/>
      <c r="AF30" s="78"/>
      <c r="AG30" s="78"/>
      <c r="AH30" s="78"/>
      <c r="AI30" s="78"/>
    </row>
    <row r="31" spans="1:35" ht="30" customHeight="1" x14ac:dyDescent="0.2">
      <c r="A31" s="49"/>
      <c r="B31" s="49"/>
      <c r="C31" s="49"/>
      <c r="D31" s="49"/>
      <c r="E31" s="61"/>
      <c r="F31" s="62"/>
      <c r="G31" s="62"/>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row>
    <row r="32" spans="1:35" ht="36" customHeight="1" x14ac:dyDescent="0.2">
      <c r="A32" s="49"/>
      <c r="B32" s="63">
        <v>2</v>
      </c>
      <c r="C32" s="363" t="s">
        <v>63</v>
      </c>
      <c r="D32" s="361"/>
      <c r="E32" s="362"/>
      <c r="F32" s="360" t="str">
        <f>IFERROR(VLOOKUP(B32,LISTA_OFERENTES,2,FALSE)," ")</f>
        <v>INVERSIONES GUERFOR S.A.S</v>
      </c>
      <c r="G32" s="361"/>
      <c r="H32" s="361"/>
      <c r="I32" s="361"/>
      <c r="J32" s="361"/>
      <c r="K32" s="361"/>
      <c r="L32" s="361"/>
      <c r="M32" s="361"/>
      <c r="N32" s="361"/>
      <c r="O32" s="362"/>
      <c r="P32" s="399" t="s">
        <v>39</v>
      </c>
      <c r="Q32" s="361"/>
      <c r="R32" s="362"/>
      <c r="S32" s="64">
        <f>5-(INT(COUNTBLANK(C35:C49))-10)</f>
        <v>5</v>
      </c>
      <c r="T32" s="65"/>
      <c r="U32" s="49"/>
      <c r="V32" s="49"/>
      <c r="W32" s="49"/>
      <c r="X32" s="49"/>
      <c r="Y32" s="49"/>
      <c r="Z32" s="49"/>
      <c r="AA32" s="49"/>
      <c r="AB32" s="49"/>
      <c r="AC32" s="49"/>
      <c r="AD32" s="49"/>
      <c r="AE32" s="49"/>
      <c r="AF32" s="49"/>
      <c r="AG32" s="49"/>
      <c r="AH32" s="49"/>
      <c r="AI32" s="49"/>
    </row>
    <row r="33" spans="1:35" ht="48" customHeight="1" x14ac:dyDescent="0.25">
      <c r="A33" s="79"/>
      <c r="B33" s="364" t="s">
        <v>40</v>
      </c>
      <c r="C33" s="365" t="s">
        <v>41</v>
      </c>
      <c r="D33" s="365" t="s">
        <v>42</v>
      </c>
      <c r="E33" s="365" t="s">
        <v>43</v>
      </c>
      <c r="F33" s="365" t="s">
        <v>44</v>
      </c>
      <c r="G33" s="365" t="s">
        <v>45</v>
      </c>
      <c r="H33" s="365" t="s">
        <v>46</v>
      </c>
      <c r="I33" s="365" t="s">
        <v>47</v>
      </c>
      <c r="J33" s="391" t="s">
        <v>48</v>
      </c>
      <c r="K33" s="361"/>
      <c r="L33" s="361"/>
      <c r="M33" s="362"/>
      <c r="N33" s="365" t="s">
        <v>49</v>
      </c>
      <c r="O33" s="365" t="s">
        <v>50</v>
      </c>
      <c r="P33" s="89" t="s">
        <v>51</v>
      </c>
      <c r="Q33" s="89"/>
      <c r="R33" s="365" t="s">
        <v>52</v>
      </c>
      <c r="S33" s="365" t="s">
        <v>53</v>
      </c>
      <c r="T33" s="365" t="str">
        <f>T11</f>
        <v>CUMPLE CON EL REQUERIMIENTO OBLIGATORIO DE ESTAR INSCRITA EN AL MENOS DOS DE LOS CÓDIGOS 561017, 561015, 561019 y 561121.PARA LA EXPERIENCIA GENERAL</v>
      </c>
      <c r="U33" s="90"/>
      <c r="V33" s="90"/>
      <c r="W33" s="49"/>
      <c r="X33" s="49"/>
      <c r="Y33" s="49"/>
      <c r="Z33" s="49"/>
      <c r="AA33" s="49"/>
      <c r="AB33" s="49"/>
      <c r="AC33" s="49"/>
      <c r="AD33" s="79"/>
      <c r="AE33" s="79"/>
      <c r="AF33" s="79"/>
      <c r="AG33" s="79"/>
      <c r="AH33" s="79"/>
      <c r="AI33" s="79"/>
    </row>
    <row r="34" spans="1:35" ht="90.75" customHeight="1" x14ac:dyDescent="0.25">
      <c r="A34" s="79"/>
      <c r="B34" s="349"/>
      <c r="C34" s="349"/>
      <c r="D34" s="349"/>
      <c r="E34" s="349"/>
      <c r="F34" s="349"/>
      <c r="G34" s="349"/>
      <c r="H34" s="349"/>
      <c r="I34" s="349"/>
      <c r="J34" s="392" t="s">
        <v>64</v>
      </c>
      <c r="K34" s="361"/>
      <c r="L34" s="361"/>
      <c r="M34" s="362"/>
      <c r="N34" s="349"/>
      <c r="O34" s="349"/>
      <c r="P34" s="69" t="s">
        <v>9</v>
      </c>
      <c r="Q34" s="69" t="s">
        <v>57</v>
      </c>
      <c r="R34" s="349"/>
      <c r="S34" s="349"/>
      <c r="T34" s="349"/>
      <c r="U34" s="90"/>
      <c r="V34" s="90"/>
      <c r="W34" s="49"/>
      <c r="X34" s="49"/>
      <c r="Y34" s="49"/>
      <c r="Z34" s="49"/>
      <c r="AA34" s="49"/>
      <c r="AB34" s="49"/>
      <c r="AC34" s="49"/>
      <c r="AD34" s="79"/>
      <c r="AE34" s="79"/>
      <c r="AF34" s="79"/>
      <c r="AG34" s="79"/>
      <c r="AH34" s="79"/>
      <c r="AI34" s="79"/>
    </row>
    <row r="35" spans="1:35" ht="24.75" customHeight="1" x14ac:dyDescent="0.2">
      <c r="A35" s="76"/>
      <c r="B35" s="351">
        <v>1</v>
      </c>
      <c r="C35" s="352">
        <v>11</v>
      </c>
      <c r="D35" s="352">
        <v>42</v>
      </c>
      <c r="E35" s="352" t="s">
        <v>262</v>
      </c>
      <c r="F35" s="352" t="s">
        <v>267</v>
      </c>
      <c r="G35" s="353">
        <v>4730.1499999999996</v>
      </c>
      <c r="H35" s="354" t="s">
        <v>59</v>
      </c>
      <c r="I35" s="387">
        <v>1</v>
      </c>
      <c r="J35" s="80" t="s">
        <v>237</v>
      </c>
      <c r="K35" s="2">
        <f>+$K$13</f>
        <v>561017</v>
      </c>
      <c r="L35" s="80" t="s">
        <v>237</v>
      </c>
      <c r="M35" s="2">
        <f>+$M$13</f>
        <v>561121</v>
      </c>
      <c r="N35" s="366" t="s">
        <v>257</v>
      </c>
      <c r="O35" s="366" t="s">
        <v>258</v>
      </c>
      <c r="P35" s="352" t="s">
        <v>170</v>
      </c>
      <c r="Q35" s="396" t="s">
        <v>259</v>
      </c>
      <c r="R35" s="396" t="s">
        <v>260</v>
      </c>
      <c r="S35" s="397">
        <f>IF(COUNTIF(J35:M37,"CUMPLE")&gt;=1,(G35*I35),0)* (IF(N35="PRESENTÓ CERTIFICADO",1,0))* (IF(O35="ACORDE A ITEM 5.2.1 (T.R.)",1,0) )* ( IF(OR(Q35="SIN OBSERVACIÓN", Q35="REQUERIMIENTOS SUBSANADOS"),1,0)) *(IF(OR(R35="NINGUNO", R35="CUMPLEN CON LO SOLICITADO"),1,0))</f>
        <v>4730.1499999999996</v>
      </c>
      <c r="T35" s="403" t="s">
        <v>60</v>
      </c>
      <c r="U35" s="78"/>
      <c r="V35" s="78"/>
      <c r="W35" s="49"/>
      <c r="X35" s="49"/>
      <c r="Y35" s="49"/>
      <c r="Z35" s="49"/>
      <c r="AA35" s="49"/>
      <c r="AB35" s="49"/>
      <c r="AC35" s="49"/>
      <c r="AD35" s="78"/>
      <c r="AE35" s="78"/>
      <c r="AF35" s="78"/>
      <c r="AG35" s="78"/>
      <c r="AH35" s="78"/>
      <c r="AI35" s="78"/>
    </row>
    <row r="36" spans="1:35" ht="24.75" customHeight="1" x14ac:dyDescent="0.2">
      <c r="A36" s="76"/>
      <c r="B36" s="348"/>
      <c r="C36" s="348"/>
      <c r="D36" s="348"/>
      <c r="E36" s="348"/>
      <c r="F36" s="348"/>
      <c r="G36" s="348"/>
      <c r="H36" s="348"/>
      <c r="I36" s="348"/>
      <c r="J36" s="80" t="s">
        <v>237</v>
      </c>
      <c r="K36" s="2">
        <f>+$K$14</f>
        <v>561015</v>
      </c>
      <c r="L36" s="80"/>
      <c r="M36" s="2"/>
      <c r="N36" s="348"/>
      <c r="O36" s="348"/>
      <c r="P36" s="348"/>
      <c r="Q36" s="348"/>
      <c r="R36" s="348"/>
      <c r="S36" s="348"/>
      <c r="T36" s="348"/>
      <c r="U36" s="78"/>
      <c r="V36" s="78"/>
      <c r="W36" s="49"/>
      <c r="X36" s="49"/>
      <c r="Y36" s="49"/>
      <c r="Z36" s="49"/>
      <c r="AA36" s="49"/>
      <c r="AB36" s="49"/>
      <c r="AC36" s="49"/>
      <c r="AD36" s="78"/>
      <c r="AE36" s="78"/>
      <c r="AF36" s="78"/>
      <c r="AG36" s="78"/>
      <c r="AH36" s="78"/>
      <c r="AI36" s="78"/>
    </row>
    <row r="37" spans="1:35" ht="24.75" customHeight="1" x14ac:dyDescent="0.2">
      <c r="A37" s="76"/>
      <c r="B37" s="349"/>
      <c r="C37" s="349"/>
      <c r="D37" s="349"/>
      <c r="E37" s="349"/>
      <c r="F37" s="349"/>
      <c r="G37" s="349"/>
      <c r="H37" s="349"/>
      <c r="I37" s="349"/>
      <c r="J37" s="80" t="s">
        <v>237</v>
      </c>
      <c r="K37" s="2">
        <f>+$K$15</f>
        <v>561019</v>
      </c>
      <c r="L37" s="80"/>
      <c r="M37" s="2"/>
      <c r="N37" s="349"/>
      <c r="O37" s="349"/>
      <c r="P37" s="349"/>
      <c r="Q37" s="349"/>
      <c r="R37" s="349"/>
      <c r="S37" s="349"/>
      <c r="T37" s="348"/>
      <c r="U37" s="78"/>
      <c r="V37" s="78"/>
      <c r="W37" s="49"/>
      <c r="X37" s="49"/>
      <c r="Y37" s="49"/>
      <c r="Z37" s="49"/>
      <c r="AA37" s="49"/>
      <c r="AB37" s="49"/>
      <c r="AC37" s="49"/>
      <c r="AD37" s="78"/>
      <c r="AE37" s="78"/>
      <c r="AF37" s="78"/>
      <c r="AG37" s="78"/>
      <c r="AH37" s="78"/>
      <c r="AI37" s="78"/>
    </row>
    <row r="38" spans="1:35" ht="24.75" customHeight="1" x14ac:dyDescent="0.2">
      <c r="A38" s="76"/>
      <c r="B38" s="351">
        <v>2</v>
      </c>
      <c r="C38" s="385">
        <v>61</v>
      </c>
      <c r="D38" s="385">
        <v>81</v>
      </c>
      <c r="E38" s="385" t="s">
        <v>263</v>
      </c>
      <c r="F38" s="352" t="s">
        <v>269</v>
      </c>
      <c r="G38" s="386">
        <v>5323.88</v>
      </c>
      <c r="H38" s="354" t="s">
        <v>59</v>
      </c>
      <c r="I38" s="404">
        <v>1</v>
      </c>
      <c r="J38" s="80" t="s">
        <v>237</v>
      </c>
      <c r="K38" s="2">
        <f>+$K$13</f>
        <v>561017</v>
      </c>
      <c r="L38" s="80" t="s">
        <v>238</v>
      </c>
      <c r="M38" s="2">
        <f t="shared" ref="M38:M47" si="6">M16</f>
        <v>561121</v>
      </c>
      <c r="N38" s="366" t="s">
        <v>257</v>
      </c>
      <c r="O38" s="366" t="s">
        <v>258</v>
      </c>
      <c r="P38" s="352" t="s">
        <v>170</v>
      </c>
      <c r="Q38" s="396" t="s">
        <v>259</v>
      </c>
      <c r="R38" s="396" t="s">
        <v>260</v>
      </c>
      <c r="S38" s="397">
        <f>IF(COUNTIF(J38:M40,"CUMPLE")&gt;=1,(G38*I38),0)* (IF(N38="PRESENTÓ CERTIFICADO",1,0))* (IF(O38="ACORDE A ITEM 5.2.1 (T.R.)",1,0) )* ( IF(OR(Q38="SIN OBSERVACIÓN", Q38="REQUERIMIENTOS SUBSANADOS"),1,0)) *(IF(OR(R38="NINGUNO", R38="CUMPLEN CON LO SOLICITADO"),1,0))</f>
        <v>5323.88</v>
      </c>
      <c r="T38" s="348"/>
      <c r="U38" s="78"/>
      <c r="V38" s="78"/>
      <c r="W38" s="49"/>
      <c r="X38" s="49"/>
      <c r="Y38" s="49"/>
      <c r="Z38" s="49"/>
      <c r="AA38" s="49"/>
      <c r="AB38" s="49"/>
      <c r="AC38" s="49"/>
      <c r="AD38" s="78"/>
      <c r="AE38" s="78"/>
      <c r="AF38" s="78"/>
      <c r="AG38" s="78"/>
      <c r="AH38" s="78"/>
      <c r="AI38" s="78"/>
    </row>
    <row r="39" spans="1:35" ht="24.75" customHeight="1" x14ac:dyDescent="0.2">
      <c r="A39" s="76"/>
      <c r="B39" s="348"/>
      <c r="C39" s="348"/>
      <c r="D39" s="348"/>
      <c r="E39" s="348"/>
      <c r="F39" s="348"/>
      <c r="G39" s="348"/>
      <c r="H39" s="348"/>
      <c r="I39" s="348"/>
      <c r="J39" s="80" t="s">
        <v>237</v>
      </c>
      <c r="K39" s="2">
        <f>+$K$14</f>
        <v>561015</v>
      </c>
      <c r="L39" s="80"/>
      <c r="M39" s="2"/>
      <c r="N39" s="348"/>
      <c r="O39" s="348"/>
      <c r="P39" s="348"/>
      <c r="Q39" s="348"/>
      <c r="R39" s="348"/>
      <c r="S39" s="348"/>
      <c r="T39" s="348"/>
      <c r="U39" s="78"/>
      <c r="V39" s="78"/>
      <c r="W39" s="49"/>
      <c r="X39" s="49"/>
      <c r="Y39" s="49"/>
      <c r="Z39" s="49"/>
      <c r="AA39" s="49"/>
      <c r="AB39" s="49"/>
      <c r="AC39" s="49"/>
      <c r="AD39" s="78"/>
      <c r="AE39" s="78"/>
      <c r="AF39" s="78"/>
      <c r="AG39" s="78"/>
      <c r="AH39" s="78"/>
      <c r="AI39" s="78"/>
    </row>
    <row r="40" spans="1:35" ht="24.75" customHeight="1" x14ac:dyDescent="0.2">
      <c r="A40" s="76"/>
      <c r="B40" s="349"/>
      <c r="C40" s="349"/>
      <c r="D40" s="349"/>
      <c r="E40" s="349"/>
      <c r="F40" s="349"/>
      <c r="G40" s="349"/>
      <c r="H40" s="349"/>
      <c r="I40" s="349"/>
      <c r="J40" s="80" t="s">
        <v>237</v>
      </c>
      <c r="K40" s="2">
        <f>+$K$15</f>
        <v>561019</v>
      </c>
      <c r="L40" s="80"/>
      <c r="M40" s="2"/>
      <c r="N40" s="349"/>
      <c r="O40" s="349"/>
      <c r="P40" s="349"/>
      <c r="Q40" s="349"/>
      <c r="R40" s="349"/>
      <c r="S40" s="349"/>
      <c r="T40" s="348"/>
      <c r="U40" s="78"/>
      <c r="V40" s="78"/>
      <c r="W40" s="49"/>
      <c r="X40" s="49"/>
      <c r="Y40" s="49"/>
      <c r="Z40" s="49"/>
      <c r="AA40" s="49"/>
      <c r="AB40" s="49"/>
      <c r="AC40" s="49"/>
      <c r="AD40" s="78"/>
      <c r="AE40" s="78"/>
      <c r="AF40" s="78"/>
      <c r="AG40" s="78"/>
      <c r="AH40" s="78"/>
      <c r="AI40" s="78"/>
    </row>
    <row r="41" spans="1:35" ht="24.75" customHeight="1" x14ac:dyDescent="0.2">
      <c r="A41" s="76" t="s">
        <v>268</v>
      </c>
      <c r="B41" s="351">
        <v>3</v>
      </c>
      <c r="C41" s="352">
        <v>121</v>
      </c>
      <c r="D41" s="352">
        <v>129</v>
      </c>
      <c r="E41" s="352" t="s">
        <v>264</v>
      </c>
      <c r="F41" s="394" t="s">
        <v>272</v>
      </c>
      <c r="G41" s="353">
        <v>880.88</v>
      </c>
      <c r="H41" s="354" t="s">
        <v>59</v>
      </c>
      <c r="I41" s="387">
        <v>1</v>
      </c>
      <c r="J41" s="80" t="s">
        <v>237</v>
      </c>
      <c r="K41" s="2">
        <f>+$K$13</f>
        <v>561017</v>
      </c>
      <c r="L41" s="80" t="s">
        <v>237</v>
      </c>
      <c r="M41" s="2">
        <f t="shared" si="6"/>
        <v>561121</v>
      </c>
      <c r="N41" s="366" t="s">
        <v>257</v>
      </c>
      <c r="O41" s="366" t="s">
        <v>258</v>
      </c>
      <c r="P41" s="352" t="s">
        <v>170</v>
      </c>
      <c r="Q41" s="396" t="s">
        <v>259</v>
      </c>
      <c r="R41" s="396" t="s">
        <v>260</v>
      </c>
      <c r="S41" s="397">
        <f>IF(COUNTIF(J41:M43,"CUMPLE")&gt;=1,(G41*I41),0)* (IF(N41="PRESENTÓ CERTIFICADO",1,0))* (IF(O41="ACORDE A ITEM 5.2.1 (T.R.)",1,0) )* ( IF(OR(Q41="SIN OBSERVACIÓN", Q41="REQUERIMIENTOS SUBSANADOS"),1,0)) *(IF(OR(R41="NINGUNO", R41="CUMPLEN CON LO SOLICITADO"),1,0))</f>
        <v>880.88</v>
      </c>
      <c r="T41" s="348"/>
      <c r="U41" s="78"/>
      <c r="V41" s="78"/>
      <c r="W41" s="49"/>
      <c r="X41" s="49"/>
      <c r="Y41" s="49"/>
      <c r="Z41" s="49"/>
      <c r="AA41" s="49"/>
      <c r="AB41" s="49"/>
      <c r="AC41" s="49"/>
      <c r="AD41" s="78"/>
      <c r="AE41" s="78"/>
      <c r="AF41" s="78"/>
      <c r="AG41" s="78"/>
      <c r="AH41" s="78"/>
      <c r="AI41" s="78"/>
    </row>
    <row r="42" spans="1:35" ht="24.75" customHeight="1" x14ac:dyDescent="0.2">
      <c r="A42" s="76"/>
      <c r="B42" s="348"/>
      <c r="C42" s="348"/>
      <c r="D42" s="348"/>
      <c r="E42" s="348"/>
      <c r="F42" s="348"/>
      <c r="G42" s="348"/>
      <c r="H42" s="348"/>
      <c r="I42" s="348"/>
      <c r="J42" s="80" t="s">
        <v>237</v>
      </c>
      <c r="K42" s="2">
        <f>+$K$14</f>
        <v>561015</v>
      </c>
      <c r="L42" s="80"/>
      <c r="M42" s="2"/>
      <c r="N42" s="348"/>
      <c r="O42" s="348"/>
      <c r="P42" s="348"/>
      <c r="Q42" s="348"/>
      <c r="R42" s="348"/>
      <c r="S42" s="348"/>
      <c r="T42" s="348"/>
      <c r="U42" s="78"/>
      <c r="V42" s="78"/>
      <c r="W42" s="49"/>
      <c r="X42" s="49"/>
      <c r="Y42" s="49"/>
      <c r="Z42" s="49"/>
      <c r="AA42" s="49"/>
      <c r="AB42" s="49"/>
      <c r="AC42" s="49"/>
      <c r="AD42" s="78"/>
      <c r="AE42" s="78"/>
      <c r="AF42" s="78"/>
      <c r="AG42" s="78"/>
      <c r="AH42" s="78"/>
      <c r="AI42" s="78"/>
    </row>
    <row r="43" spans="1:35" ht="24.75" customHeight="1" x14ac:dyDescent="0.2">
      <c r="A43" s="76"/>
      <c r="B43" s="349"/>
      <c r="C43" s="349"/>
      <c r="D43" s="349"/>
      <c r="E43" s="349"/>
      <c r="F43" s="349"/>
      <c r="G43" s="349"/>
      <c r="H43" s="349"/>
      <c r="I43" s="349"/>
      <c r="J43" s="80" t="s">
        <v>237</v>
      </c>
      <c r="K43" s="2">
        <f>+$K$15</f>
        <v>561019</v>
      </c>
      <c r="L43" s="80"/>
      <c r="M43" s="2"/>
      <c r="N43" s="349"/>
      <c r="O43" s="349"/>
      <c r="P43" s="349"/>
      <c r="Q43" s="349"/>
      <c r="R43" s="349"/>
      <c r="S43" s="349"/>
      <c r="T43" s="348"/>
      <c r="U43" s="78"/>
      <c r="V43" s="78"/>
      <c r="W43" s="49"/>
      <c r="X43" s="49"/>
      <c r="Y43" s="49"/>
      <c r="Z43" s="49"/>
      <c r="AA43" s="49"/>
      <c r="AB43" s="49"/>
      <c r="AC43" s="49"/>
      <c r="AD43" s="78"/>
      <c r="AE43" s="78"/>
      <c r="AF43" s="78"/>
      <c r="AG43" s="78"/>
      <c r="AH43" s="78"/>
      <c r="AI43" s="78"/>
    </row>
    <row r="44" spans="1:35" ht="24.75" customHeight="1" x14ac:dyDescent="0.2">
      <c r="A44" s="76"/>
      <c r="B44" s="351">
        <v>4</v>
      </c>
      <c r="C44" s="385">
        <v>152</v>
      </c>
      <c r="D44" s="385">
        <v>147</v>
      </c>
      <c r="E44" s="385" t="s">
        <v>265</v>
      </c>
      <c r="F44" s="417" t="s">
        <v>273</v>
      </c>
      <c r="G44" s="386">
        <v>5449.68</v>
      </c>
      <c r="H44" s="354" t="s">
        <v>59</v>
      </c>
      <c r="I44" s="404">
        <v>1</v>
      </c>
      <c r="J44" s="80" t="s">
        <v>237</v>
      </c>
      <c r="K44" s="2">
        <f>+$K$13</f>
        <v>561017</v>
      </c>
      <c r="L44" s="80" t="s">
        <v>237</v>
      </c>
      <c r="M44" s="2">
        <f t="shared" si="6"/>
        <v>561121</v>
      </c>
      <c r="N44" s="366" t="s">
        <v>257</v>
      </c>
      <c r="O44" s="366" t="s">
        <v>258</v>
      </c>
      <c r="P44" s="352" t="s">
        <v>170</v>
      </c>
      <c r="Q44" s="396" t="s">
        <v>259</v>
      </c>
      <c r="R44" s="396" t="s">
        <v>260</v>
      </c>
      <c r="S44" s="397">
        <f>IF(COUNTIF(J44:M46,"CUMPLE")&gt;=1,(G44*I44),0)* (IF(N44="PRESENTÓ CERTIFICADO",1,0))* (IF(O44="ACORDE A ITEM 5.2.1 (T.R.)",1,0) )* ( IF(OR(Q44="SIN OBSERVACIÓN", Q44="REQUERIMIENTOS SUBSANADOS"),1,0)) *(IF(OR(R44="NINGUNO", R44="CUMPLEN CON LO SOLICITADO"),1,0))</f>
        <v>5449.68</v>
      </c>
      <c r="T44" s="348"/>
      <c r="U44" s="78"/>
      <c r="V44" s="78"/>
      <c r="W44" s="49"/>
      <c r="X44" s="49"/>
      <c r="Y44" s="49"/>
      <c r="Z44" s="49"/>
      <c r="AA44" s="49"/>
      <c r="AB44" s="49"/>
      <c r="AC44" s="49"/>
      <c r="AD44" s="78"/>
      <c r="AE44" s="78"/>
      <c r="AF44" s="78"/>
      <c r="AG44" s="78"/>
      <c r="AH44" s="78"/>
      <c r="AI44" s="78"/>
    </row>
    <row r="45" spans="1:35" ht="24.75" customHeight="1" x14ac:dyDescent="0.2">
      <c r="A45" s="76"/>
      <c r="B45" s="348"/>
      <c r="C45" s="348"/>
      <c r="D45" s="348"/>
      <c r="E45" s="348"/>
      <c r="F45" s="348"/>
      <c r="G45" s="348"/>
      <c r="H45" s="348"/>
      <c r="I45" s="348"/>
      <c r="J45" s="80" t="s">
        <v>237</v>
      </c>
      <c r="K45" s="2">
        <f>+$K$14</f>
        <v>561015</v>
      </c>
      <c r="L45" s="80"/>
      <c r="M45" s="2"/>
      <c r="N45" s="348"/>
      <c r="O45" s="348"/>
      <c r="P45" s="348"/>
      <c r="Q45" s="348"/>
      <c r="R45" s="348"/>
      <c r="S45" s="348"/>
      <c r="T45" s="348"/>
      <c r="U45" s="78"/>
      <c r="V45" s="78"/>
      <c r="W45" s="49"/>
      <c r="X45" s="49"/>
      <c r="Y45" s="49"/>
      <c r="Z45" s="49"/>
      <c r="AA45" s="49"/>
      <c r="AB45" s="49"/>
      <c r="AC45" s="49"/>
      <c r="AD45" s="78"/>
      <c r="AE45" s="78"/>
      <c r="AF45" s="78"/>
      <c r="AG45" s="78"/>
      <c r="AH45" s="78"/>
      <c r="AI45" s="78"/>
    </row>
    <row r="46" spans="1:35" ht="24.75" customHeight="1" x14ac:dyDescent="0.2">
      <c r="A46" s="76"/>
      <c r="B46" s="349"/>
      <c r="C46" s="349"/>
      <c r="D46" s="349"/>
      <c r="E46" s="349"/>
      <c r="F46" s="349"/>
      <c r="G46" s="349"/>
      <c r="H46" s="349"/>
      <c r="I46" s="349"/>
      <c r="J46" s="80" t="s">
        <v>237</v>
      </c>
      <c r="K46" s="2">
        <f>+$K$15</f>
        <v>561019</v>
      </c>
      <c r="L46" s="80"/>
      <c r="M46" s="2"/>
      <c r="N46" s="349"/>
      <c r="O46" s="349"/>
      <c r="P46" s="349"/>
      <c r="Q46" s="349"/>
      <c r="R46" s="349"/>
      <c r="S46" s="349"/>
      <c r="T46" s="348"/>
      <c r="U46" s="78"/>
      <c r="V46" s="78"/>
      <c r="W46" s="49"/>
      <c r="X46" s="49"/>
      <c r="Y46" s="49"/>
      <c r="Z46" s="49"/>
      <c r="AA46" s="49"/>
      <c r="AB46" s="49"/>
      <c r="AC46" s="49"/>
      <c r="AD46" s="78"/>
      <c r="AE46" s="78"/>
      <c r="AF46" s="78"/>
      <c r="AG46" s="78"/>
      <c r="AH46" s="78"/>
      <c r="AI46" s="78"/>
    </row>
    <row r="47" spans="1:35" ht="24.75" customHeight="1" x14ac:dyDescent="0.2">
      <c r="A47" s="76"/>
      <c r="B47" s="351">
        <v>5</v>
      </c>
      <c r="C47" s="352">
        <v>168</v>
      </c>
      <c r="D47" s="352">
        <v>161</v>
      </c>
      <c r="E47" s="352" t="s">
        <v>266</v>
      </c>
      <c r="F47" s="352" t="s">
        <v>271</v>
      </c>
      <c r="G47" s="353">
        <v>2371.73</v>
      </c>
      <c r="H47" s="354" t="s">
        <v>59</v>
      </c>
      <c r="I47" s="387">
        <v>1</v>
      </c>
      <c r="J47" s="80" t="s">
        <v>237</v>
      </c>
      <c r="K47" s="2">
        <f>+$K$13</f>
        <v>561017</v>
      </c>
      <c r="L47" s="80" t="s">
        <v>237</v>
      </c>
      <c r="M47" s="2">
        <f t="shared" si="6"/>
        <v>561121</v>
      </c>
      <c r="N47" s="366" t="s">
        <v>257</v>
      </c>
      <c r="O47" s="366" t="s">
        <v>258</v>
      </c>
      <c r="P47" s="352"/>
      <c r="Q47" s="396" t="s">
        <v>259</v>
      </c>
      <c r="R47" s="396" t="s">
        <v>260</v>
      </c>
      <c r="S47" s="397">
        <f>IF(COUNTIF(J47:M49,"CUMPLE")&gt;=1,(G47*I47),0)* (IF(N47="PRESENTÓ CERTIFICADO",1,0))* (IF(O47="ACORDE A ITEM 5.2.1 (T.R.)",1,0) )* ( IF(OR(Q47="SIN OBSERVACIÓN", Q47="REQUERIMIENTOS SUBSANADOS"),1,0)) *(IF(OR(R47="NINGUNO", R47="CUMPLEN CON LO SOLICITADO"),1,0))</f>
        <v>2371.73</v>
      </c>
      <c r="T47" s="348"/>
      <c r="U47" s="78"/>
      <c r="V47" s="78"/>
      <c r="W47" s="49"/>
      <c r="X47" s="49"/>
      <c r="Y47" s="49"/>
      <c r="Z47" s="49"/>
      <c r="AA47" s="49"/>
      <c r="AB47" s="49"/>
      <c r="AC47" s="49"/>
      <c r="AD47" s="78"/>
      <c r="AE47" s="78"/>
      <c r="AF47" s="78"/>
      <c r="AG47" s="78"/>
      <c r="AH47" s="78"/>
      <c r="AI47" s="78"/>
    </row>
    <row r="48" spans="1:35" ht="24.75" customHeight="1" x14ac:dyDescent="0.2">
      <c r="A48" s="76"/>
      <c r="B48" s="348"/>
      <c r="C48" s="348"/>
      <c r="D48" s="348"/>
      <c r="E48" s="348"/>
      <c r="F48" s="348"/>
      <c r="G48" s="348"/>
      <c r="H48" s="348"/>
      <c r="I48" s="348"/>
      <c r="J48" s="80" t="s">
        <v>237</v>
      </c>
      <c r="K48" s="2">
        <f>+$K$14</f>
        <v>561015</v>
      </c>
      <c r="L48" s="80"/>
      <c r="M48" s="2"/>
      <c r="N48" s="348"/>
      <c r="O48" s="348"/>
      <c r="P48" s="348"/>
      <c r="Q48" s="348"/>
      <c r="R48" s="348"/>
      <c r="S48" s="348"/>
      <c r="T48" s="348"/>
      <c r="U48" s="78"/>
      <c r="V48" s="78"/>
      <c r="W48" s="49"/>
      <c r="X48" s="49"/>
      <c r="Y48" s="49"/>
      <c r="Z48" s="49"/>
      <c r="AA48" s="49"/>
      <c r="AB48" s="49"/>
      <c r="AC48" s="49"/>
      <c r="AD48" s="78"/>
      <c r="AE48" s="78"/>
      <c r="AF48" s="78"/>
      <c r="AG48" s="78"/>
      <c r="AH48" s="78"/>
      <c r="AI48" s="78"/>
    </row>
    <row r="49" spans="1:35" ht="24.75" customHeight="1" x14ac:dyDescent="0.2">
      <c r="A49" s="76"/>
      <c r="B49" s="349"/>
      <c r="C49" s="349"/>
      <c r="D49" s="349"/>
      <c r="E49" s="349"/>
      <c r="F49" s="349"/>
      <c r="G49" s="349"/>
      <c r="H49" s="349"/>
      <c r="I49" s="349"/>
      <c r="J49" s="80" t="s">
        <v>237</v>
      </c>
      <c r="K49" s="2">
        <f>+$K$15</f>
        <v>561019</v>
      </c>
      <c r="L49" s="80"/>
      <c r="M49" s="2"/>
      <c r="N49" s="349"/>
      <c r="O49" s="349"/>
      <c r="P49" s="349"/>
      <c r="Q49" s="349"/>
      <c r="R49" s="349"/>
      <c r="S49" s="349"/>
      <c r="T49" s="349"/>
      <c r="U49" s="78"/>
      <c r="V49" s="78"/>
      <c r="W49" s="49"/>
      <c r="X49" s="49"/>
      <c r="Y49" s="49"/>
      <c r="Z49" s="49"/>
      <c r="AA49" s="78"/>
      <c r="AB49" s="78"/>
      <c r="AC49" s="78"/>
      <c r="AD49" s="78"/>
      <c r="AE49" s="78"/>
      <c r="AF49" s="78"/>
      <c r="AG49" s="78"/>
      <c r="AH49" s="78"/>
      <c r="AI49" s="78"/>
    </row>
    <row r="50" spans="1:35" ht="24.75" customHeight="1" x14ac:dyDescent="0.2">
      <c r="A50" s="65"/>
      <c r="B50" s="355" t="str">
        <f>IF(S51=" "," ",IF(S51&gt;=$H$6,"CUMPLE CON LA EXPERIENCIA REQUERIDA","NO CUMPLE CON LA EXPERIENCIA REQUERIDA"))</f>
        <v>CUMPLE CON LA EXPERIENCIA REQUERIDA</v>
      </c>
      <c r="C50" s="337"/>
      <c r="D50" s="337"/>
      <c r="E50" s="337"/>
      <c r="F50" s="337"/>
      <c r="G50" s="337"/>
      <c r="H50" s="337"/>
      <c r="I50" s="337"/>
      <c r="J50" s="337"/>
      <c r="K50" s="337"/>
      <c r="L50" s="337"/>
      <c r="M50" s="337"/>
      <c r="N50" s="337"/>
      <c r="O50" s="356"/>
      <c r="P50" s="398" t="s">
        <v>61</v>
      </c>
      <c r="Q50" s="362"/>
      <c r="R50" s="86"/>
      <c r="S50" s="87">
        <f>IF(T35="SI",SUM(S35:S49),0)</f>
        <v>18756.319999999996</v>
      </c>
      <c r="T50" s="402" t="str">
        <f>IF(S51=" "," ",IF(S51&gt;=$H$6,"CUMPLE","NO CUMPLE"))</f>
        <v>CUMPLE</v>
      </c>
      <c r="U50" s="65"/>
      <c r="V50" s="65"/>
      <c r="W50" s="49"/>
      <c r="X50" s="49"/>
      <c r="Y50" s="49"/>
      <c r="Z50" s="49"/>
      <c r="AA50" s="65"/>
      <c r="AB50" s="65"/>
      <c r="AC50" s="65"/>
      <c r="AD50" s="65"/>
      <c r="AE50" s="65"/>
      <c r="AF50" s="65"/>
      <c r="AG50" s="65"/>
      <c r="AH50" s="65"/>
      <c r="AI50" s="65"/>
    </row>
    <row r="51" spans="1:35" ht="24.75" customHeight="1" x14ac:dyDescent="0.2">
      <c r="A51" s="78"/>
      <c r="B51" s="357"/>
      <c r="C51" s="358"/>
      <c r="D51" s="358"/>
      <c r="E51" s="358"/>
      <c r="F51" s="358"/>
      <c r="G51" s="358"/>
      <c r="H51" s="358"/>
      <c r="I51" s="358"/>
      <c r="J51" s="358"/>
      <c r="K51" s="358"/>
      <c r="L51" s="358"/>
      <c r="M51" s="358"/>
      <c r="N51" s="358"/>
      <c r="O51" s="359"/>
      <c r="P51" s="398" t="s">
        <v>62</v>
      </c>
      <c r="Q51" s="362"/>
      <c r="R51" s="86"/>
      <c r="S51" s="88">
        <f>IFERROR((S50/$P$6)," ")</f>
        <v>34.289433272394874</v>
      </c>
      <c r="T51" s="349"/>
      <c r="U51" s="78"/>
      <c r="V51" s="78"/>
      <c r="W51" s="49"/>
      <c r="X51" s="49"/>
      <c r="Y51" s="49"/>
      <c r="Z51" s="49"/>
      <c r="AA51" s="78"/>
      <c r="AB51" s="78"/>
      <c r="AC51" s="78"/>
      <c r="AD51" s="78"/>
      <c r="AE51" s="78"/>
      <c r="AF51" s="78"/>
      <c r="AG51" s="78"/>
      <c r="AH51" s="78"/>
      <c r="AI51" s="78"/>
    </row>
    <row r="52" spans="1:35" ht="30" customHeight="1" x14ac:dyDescent="0.2">
      <c r="A52" s="49"/>
      <c r="B52" s="49"/>
      <c r="C52" s="49"/>
      <c r="D52" s="49"/>
      <c r="E52" s="61"/>
      <c r="F52" s="62"/>
      <c r="G52" s="62"/>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5" ht="30" customHeight="1" x14ac:dyDescent="0.2">
      <c r="A53" s="49"/>
      <c r="B53" s="49"/>
      <c r="C53" s="49"/>
      <c r="D53" s="49"/>
      <c r="E53" s="61"/>
      <c r="F53" s="62"/>
      <c r="G53" s="62"/>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5" ht="36" customHeight="1" x14ac:dyDescent="0.2">
      <c r="A54" s="49"/>
      <c r="B54" s="63">
        <v>3</v>
      </c>
      <c r="C54" s="363" t="s">
        <v>63</v>
      </c>
      <c r="D54" s="361"/>
      <c r="E54" s="362"/>
      <c r="F54" s="360" t="str">
        <f>IFERROR(VLOOKUP(B54,LISTA_OFERENTES,2,FALSE)," ")</f>
        <v>KASSANI DISEÑO SAS</v>
      </c>
      <c r="G54" s="361"/>
      <c r="H54" s="361"/>
      <c r="I54" s="361"/>
      <c r="J54" s="361"/>
      <c r="K54" s="361"/>
      <c r="L54" s="361"/>
      <c r="M54" s="361"/>
      <c r="N54" s="361"/>
      <c r="O54" s="362"/>
      <c r="P54" s="399" t="s">
        <v>39</v>
      </c>
      <c r="Q54" s="361"/>
      <c r="R54" s="362"/>
      <c r="S54" s="64">
        <f>5-(INT(COUNTBLANK(C57:C71))-10)</f>
        <v>5</v>
      </c>
      <c r="T54" s="65"/>
      <c r="U54" s="49"/>
      <c r="V54" s="49"/>
      <c r="W54" s="49"/>
      <c r="X54" s="49"/>
      <c r="Y54" s="49"/>
      <c r="Z54" s="49"/>
      <c r="AA54" s="49"/>
      <c r="AB54" s="49"/>
      <c r="AC54" s="49"/>
      <c r="AD54" s="49"/>
      <c r="AE54" s="49"/>
      <c r="AF54" s="49"/>
      <c r="AG54" s="49"/>
      <c r="AH54" s="49"/>
      <c r="AI54" s="49"/>
    </row>
    <row r="55" spans="1:35" ht="36" customHeight="1" x14ac:dyDescent="0.25">
      <c r="A55" s="79"/>
      <c r="B55" s="364" t="s">
        <v>40</v>
      </c>
      <c r="C55" s="365" t="s">
        <v>41</v>
      </c>
      <c r="D55" s="365" t="s">
        <v>42</v>
      </c>
      <c r="E55" s="365" t="s">
        <v>43</v>
      </c>
      <c r="F55" s="365" t="s">
        <v>44</v>
      </c>
      <c r="G55" s="365" t="s">
        <v>45</v>
      </c>
      <c r="H55" s="365" t="s">
        <v>46</v>
      </c>
      <c r="I55" s="365" t="s">
        <v>47</v>
      </c>
      <c r="J55" s="391" t="s">
        <v>48</v>
      </c>
      <c r="K55" s="361"/>
      <c r="L55" s="361"/>
      <c r="M55" s="362"/>
      <c r="N55" s="365" t="s">
        <v>49</v>
      </c>
      <c r="O55" s="365" t="s">
        <v>50</v>
      </c>
      <c r="P55" s="89" t="s">
        <v>51</v>
      </c>
      <c r="Q55" s="89"/>
      <c r="R55" s="365" t="s">
        <v>52</v>
      </c>
      <c r="S55" s="365" t="s">
        <v>53</v>
      </c>
      <c r="T55" s="365" t="str">
        <f>T11</f>
        <v>CUMPLE CON EL REQUERIMIENTO OBLIGATORIO DE ESTAR INSCRITA EN AL MENOS DOS DE LOS CÓDIGOS 561017, 561015, 561019 y 561121.PARA LA EXPERIENCIA GENERAL</v>
      </c>
      <c r="U55" s="90"/>
      <c r="V55" s="90"/>
      <c r="W55" s="49"/>
      <c r="X55" s="49"/>
      <c r="Y55" s="49"/>
      <c r="Z55" s="49"/>
      <c r="AA55" s="49"/>
      <c r="AB55" s="49"/>
      <c r="AC55" s="49"/>
      <c r="AD55" s="79"/>
      <c r="AE55" s="79"/>
      <c r="AF55" s="79"/>
      <c r="AG55" s="79"/>
      <c r="AH55" s="79"/>
      <c r="AI55" s="79"/>
    </row>
    <row r="56" spans="1:35" ht="85.5" customHeight="1" x14ac:dyDescent="0.25">
      <c r="A56" s="79"/>
      <c r="B56" s="349"/>
      <c r="C56" s="349"/>
      <c r="D56" s="349"/>
      <c r="E56" s="349"/>
      <c r="F56" s="349"/>
      <c r="G56" s="349"/>
      <c r="H56" s="349"/>
      <c r="I56" s="349"/>
      <c r="J56" s="392" t="s">
        <v>64</v>
      </c>
      <c r="K56" s="361"/>
      <c r="L56" s="361"/>
      <c r="M56" s="362"/>
      <c r="N56" s="349"/>
      <c r="O56" s="349"/>
      <c r="P56" s="69" t="s">
        <v>9</v>
      </c>
      <c r="Q56" s="69" t="s">
        <v>57</v>
      </c>
      <c r="R56" s="349"/>
      <c r="S56" s="349"/>
      <c r="T56" s="349"/>
      <c r="U56" s="90"/>
      <c r="V56" s="90"/>
      <c r="W56" s="49"/>
      <c r="X56" s="49"/>
      <c r="Y56" s="49"/>
      <c r="Z56" s="49"/>
      <c r="AA56" s="49"/>
      <c r="AB56" s="49"/>
      <c r="AC56" s="49"/>
      <c r="AD56" s="79"/>
      <c r="AE56" s="79"/>
      <c r="AF56" s="79"/>
      <c r="AG56" s="79"/>
      <c r="AH56" s="79"/>
      <c r="AI56" s="79"/>
    </row>
    <row r="57" spans="1:35" ht="24.75" customHeight="1" x14ac:dyDescent="0.2">
      <c r="A57" s="76"/>
      <c r="B57" s="351">
        <v>1</v>
      </c>
      <c r="C57" s="352">
        <v>2</v>
      </c>
      <c r="D57" s="352">
        <v>18</v>
      </c>
      <c r="E57" s="352" t="s">
        <v>279</v>
      </c>
      <c r="F57" s="352" t="s">
        <v>274</v>
      </c>
      <c r="G57" s="353">
        <v>861.38</v>
      </c>
      <c r="H57" s="354" t="s">
        <v>59</v>
      </c>
      <c r="I57" s="387">
        <v>1</v>
      </c>
      <c r="J57" s="80" t="s">
        <v>237</v>
      </c>
      <c r="K57" s="194">
        <f>+$K$13</f>
        <v>561017</v>
      </c>
      <c r="L57" s="80" t="s">
        <v>237</v>
      </c>
      <c r="M57" s="194">
        <f>+$M$13</f>
        <v>561121</v>
      </c>
      <c r="N57" s="366" t="s">
        <v>257</v>
      </c>
      <c r="O57" s="366" t="s">
        <v>258</v>
      </c>
      <c r="P57" s="352" t="s">
        <v>170</v>
      </c>
      <c r="Q57" s="396" t="s">
        <v>259</v>
      </c>
      <c r="R57" s="396" t="s">
        <v>260</v>
      </c>
      <c r="S57" s="397">
        <f>IF(COUNTIF(J57:M59,"CUMPLE")&gt;=1,(G57*I57),0)* (IF(N57="PRESENTÓ CERTIFICADO",1,0))* (IF(O57="ACORDE A ITEM 5.2.1 (T.R.)",1,0) )* ( IF(OR(Q57="SIN OBSERVACIÓN", Q57="REQUERIMIENTOS SUBSANADOS"),1,0)) *(IF(OR(R57="NINGUNO", R57="CUMPLEN CON LO SOLICITADO"),1,0))</f>
        <v>861.38</v>
      </c>
      <c r="T57" s="403" t="s">
        <v>60</v>
      </c>
      <c r="U57" s="78"/>
      <c r="V57" s="78"/>
      <c r="W57" s="49"/>
      <c r="X57" s="49"/>
      <c r="Y57" s="49"/>
      <c r="Z57" s="49"/>
      <c r="AA57" s="49"/>
      <c r="AB57" s="49"/>
      <c r="AC57" s="49"/>
      <c r="AD57" s="78"/>
      <c r="AE57" s="78"/>
      <c r="AF57" s="78"/>
      <c r="AG57" s="78"/>
      <c r="AH57" s="78"/>
      <c r="AI57" s="78"/>
    </row>
    <row r="58" spans="1:35" ht="24.75" customHeight="1" x14ac:dyDescent="0.2">
      <c r="A58" s="76"/>
      <c r="B58" s="348"/>
      <c r="C58" s="348"/>
      <c r="D58" s="348"/>
      <c r="E58" s="348"/>
      <c r="F58" s="348"/>
      <c r="G58" s="348"/>
      <c r="H58" s="348"/>
      <c r="I58" s="348"/>
      <c r="J58" s="80" t="s">
        <v>237</v>
      </c>
      <c r="K58" s="194">
        <f>+$K$14</f>
        <v>561015</v>
      </c>
      <c r="L58" s="80"/>
      <c r="M58" s="2"/>
      <c r="N58" s="348"/>
      <c r="O58" s="348"/>
      <c r="P58" s="348"/>
      <c r="Q58" s="348"/>
      <c r="R58" s="348"/>
      <c r="S58" s="348"/>
      <c r="T58" s="348"/>
      <c r="U58" s="78"/>
      <c r="V58" s="78"/>
      <c r="W58" s="49"/>
      <c r="X58" s="49"/>
      <c r="Y58" s="49"/>
      <c r="Z58" s="49"/>
      <c r="AA58" s="49"/>
      <c r="AB58" s="49"/>
      <c r="AC58" s="49"/>
      <c r="AD58" s="78"/>
      <c r="AE58" s="78"/>
      <c r="AF58" s="78"/>
      <c r="AG58" s="78"/>
      <c r="AH58" s="78"/>
      <c r="AI58" s="78"/>
    </row>
    <row r="59" spans="1:35" ht="24.75" customHeight="1" x14ac:dyDescent="0.2">
      <c r="A59" s="76"/>
      <c r="B59" s="349"/>
      <c r="C59" s="349"/>
      <c r="D59" s="349"/>
      <c r="E59" s="349"/>
      <c r="F59" s="349"/>
      <c r="G59" s="349"/>
      <c r="H59" s="349"/>
      <c r="I59" s="349"/>
      <c r="J59" s="80" t="s">
        <v>237</v>
      </c>
      <c r="K59" s="194">
        <f>+$K$15</f>
        <v>561019</v>
      </c>
      <c r="L59" s="80"/>
      <c r="M59" s="2"/>
      <c r="N59" s="349"/>
      <c r="O59" s="349"/>
      <c r="P59" s="349"/>
      <c r="Q59" s="349"/>
      <c r="R59" s="349"/>
      <c r="S59" s="349"/>
      <c r="T59" s="348"/>
      <c r="U59" s="78"/>
      <c r="V59" s="78"/>
      <c r="W59" s="49"/>
      <c r="X59" s="49"/>
      <c r="Y59" s="49"/>
      <c r="Z59" s="49"/>
      <c r="AA59" s="49"/>
      <c r="AB59" s="49"/>
      <c r="AC59" s="49"/>
      <c r="AD59" s="78"/>
      <c r="AE59" s="78"/>
      <c r="AF59" s="78"/>
      <c r="AG59" s="78"/>
      <c r="AH59" s="78"/>
      <c r="AI59" s="78"/>
    </row>
    <row r="60" spans="1:35" ht="24.75" customHeight="1" x14ac:dyDescent="0.2">
      <c r="A60" s="76"/>
      <c r="B60" s="351">
        <v>2</v>
      </c>
      <c r="C60" s="385">
        <v>4</v>
      </c>
      <c r="D60" s="385">
        <v>19</v>
      </c>
      <c r="E60" s="385" t="s">
        <v>280</v>
      </c>
      <c r="F60" s="352" t="s">
        <v>275</v>
      </c>
      <c r="G60" s="386">
        <v>1909.25</v>
      </c>
      <c r="H60" s="354" t="s">
        <v>59</v>
      </c>
      <c r="I60" s="387">
        <v>1</v>
      </c>
      <c r="J60" s="80" t="s">
        <v>237</v>
      </c>
      <c r="K60" s="2">
        <f>+$K$13</f>
        <v>561017</v>
      </c>
      <c r="L60" s="80" t="s">
        <v>238</v>
      </c>
      <c r="M60" s="2">
        <f t="shared" ref="M60:M69" si="7">M38</f>
        <v>561121</v>
      </c>
      <c r="N60" s="366" t="s">
        <v>257</v>
      </c>
      <c r="O60" s="366" t="s">
        <v>258</v>
      </c>
      <c r="P60" s="352" t="s">
        <v>170</v>
      </c>
      <c r="Q60" s="396" t="s">
        <v>259</v>
      </c>
      <c r="R60" s="396" t="s">
        <v>260</v>
      </c>
      <c r="S60" s="397">
        <f>IF(COUNTIF(J60:M62,"CUMPLE")&gt;=1,(G60*I60),0)* (IF(N60="PRESENTÓ CERTIFICADO",1,0))* (IF(O60="ACORDE A ITEM 5.2.1 (T.R.)",1,0) )* ( IF(OR(Q60="SIN OBSERVACIÓN", Q60="REQUERIMIENTOS SUBSANADOS"),1,0)) *(IF(OR(R60="NINGUNO", R60="CUMPLEN CON LO SOLICITADO"),1,0))</f>
        <v>1909.25</v>
      </c>
      <c r="T60" s="348"/>
      <c r="U60" s="78"/>
      <c r="V60" s="78"/>
      <c r="W60" s="49"/>
      <c r="X60" s="49"/>
      <c r="Y60" s="49"/>
      <c r="Z60" s="49"/>
      <c r="AA60" s="49"/>
      <c r="AB60" s="49"/>
      <c r="AC60" s="49"/>
      <c r="AD60" s="78"/>
      <c r="AE60" s="78"/>
      <c r="AF60" s="78"/>
      <c r="AG60" s="78"/>
      <c r="AH60" s="78"/>
      <c r="AI60" s="78"/>
    </row>
    <row r="61" spans="1:35" ht="24.75" customHeight="1" x14ac:dyDescent="0.2">
      <c r="A61" s="76"/>
      <c r="B61" s="348"/>
      <c r="C61" s="348"/>
      <c r="D61" s="348"/>
      <c r="E61" s="348"/>
      <c r="F61" s="348"/>
      <c r="G61" s="348"/>
      <c r="H61" s="348"/>
      <c r="I61" s="348"/>
      <c r="J61" s="80" t="s">
        <v>237</v>
      </c>
      <c r="K61" s="194">
        <f>+$K$14</f>
        <v>561015</v>
      </c>
      <c r="L61" s="80"/>
      <c r="M61" s="2"/>
      <c r="N61" s="348"/>
      <c r="O61" s="348"/>
      <c r="P61" s="348"/>
      <c r="Q61" s="348"/>
      <c r="R61" s="348"/>
      <c r="S61" s="348"/>
      <c r="T61" s="348"/>
      <c r="U61" s="78"/>
      <c r="V61" s="78"/>
      <c r="W61" s="49"/>
      <c r="X61" s="49"/>
      <c r="Y61" s="49"/>
      <c r="Z61" s="49"/>
      <c r="AA61" s="49"/>
      <c r="AB61" s="49"/>
      <c r="AC61" s="49"/>
      <c r="AD61" s="78"/>
      <c r="AE61" s="78"/>
      <c r="AF61" s="78"/>
      <c r="AG61" s="78"/>
      <c r="AH61" s="78"/>
      <c r="AI61" s="78"/>
    </row>
    <row r="62" spans="1:35" ht="24.75" customHeight="1" x14ac:dyDescent="0.2">
      <c r="A62" s="76"/>
      <c r="B62" s="349"/>
      <c r="C62" s="349"/>
      <c r="D62" s="349"/>
      <c r="E62" s="349"/>
      <c r="F62" s="349"/>
      <c r="G62" s="349"/>
      <c r="H62" s="349"/>
      <c r="I62" s="349"/>
      <c r="J62" s="80" t="s">
        <v>237</v>
      </c>
      <c r="K62" s="194">
        <f>+$K$15</f>
        <v>561019</v>
      </c>
      <c r="L62" s="80"/>
      <c r="M62" s="2"/>
      <c r="N62" s="349"/>
      <c r="O62" s="349"/>
      <c r="P62" s="349"/>
      <c r="Q62" s="349"/>
      <c r="R62" s="349"/>
      <c r="S62" s="349"/>
      <c r="T62" s="348"/>
      <c r="U62" s="78"/>
      <c r="V62" s="78"/>
      <c r="W62" s="49"/>
      <c r="X62" s="49"/>
      <c r="Y62" s="49"/>
      <c r="Z62" s="49"/>
      <c r="AA62" s="49"/>
      <c r="AB62" s="49"/>
      <c r="AC62" s="49"/>
      <c r="AD62" s="78"/>
      <c r="AE62" s="78"/>
      <c r="AF62" s="78"/>
      <c r="AG62" s="78"/>
      <c r="AH62" s="78"/>
      <c r="AI62" s="78"/>
    </row>
    <row r="63" spans="1:35" ht="24.75" customHeight="1" x14ac:dyDescent="0.2">
      <c r="A63" s="76"/>
      <c r="B63" s="351">
        <v>3</v>
      </c>
      <c r="C63" s="352">
        <v>9</v>
      </c>
      <c r="D63" s="352">
        <v>22</v>
      </c>
      <c r="E63" s="352" t="s">
        <v>281</v>
      </c>
      <c r="F63" s="352" t="s">
        <v>276</v>
      </c>
      <c r="G63" s="416">
        <v>9314.08</v>
      </c>
      <c r="H63" s="354" t="s">
        <v>59</v>
      </c>
      <c r="I63" s="387">
        <v>1</v>
      </c>
      <c r="J63" s="80" t="s">
        <v>237</v>
      </c>
      <c r="K63" s="194">
        <f>+$K$13</f>
        <v>561017</v>
      </c>
      <c r="L63" s="80" t="s">
        <v>237</v>
      </c>
      <c r="M63" s="2">
        <f t="shared" si="7"/>
        <v>561121</v>
      </c>
      <c r="N63" s="366" t="s">
        <v>257</v>
      </c>
      <c r="O63" s="366" t="s">
        <v>258</v>
      </c>
      <c r="P63" s="352" t="s">
        <v>170</v>
      </c>
      <c r="Q63" s="396" t="s">
        <v>259</v>
      </c>
      <c r="R63" s="396" t="s">
        <v>260</v>
      </c>
      <c r="S63" s="397">
        <f>IF(COUNTIF(J63:M65,"CUMPLE")&gt;=1,(G63*I63),0)* (IF(N63="PRESENTÓ CERTIFICADO",1,0))* (IF(O63="ACORDE A ITEM 5.2.1 (T.R.)",1,0) )* ( IF(OR(Q63="SIN OBSERVACIÓN", Q63="REQUERIMIENTOS SUBSANADOS"),1,0)) *(IF(OR(R63="NINGUNO", R63="CUMPLEN CON LO SOLICITADO"),1,0))</f>
        <v>9314.08</v>
      </c>
      <c r="T63" s="348"/>
      <c r="U63" s="78"/>
      <c r="V63" s="78"/>
      <c r="W63" s="49"/>
      <c r="X63" s="49"/>
      <c r="Y63" s="49"/>
      <c r="Z63" s="49"/>
      <c r="AA63" s="49"/>
      <c r="AB63" s="49"/>
      <c r="AC63" s="49"/>
      <c r="AD63" s="78"/>
      <c r="AE63" s="78"/>
      <c r="AF63" s="78"/>
      <c r="AG63" s="78"/>
      <c r="AH63" s="78"/>
      <c r="AI63" s="78"/>
    </row>
    <row r="64" spans="1:35" ht="24.75" customHeight="1" x14ac:dyDescent="0.2">
      <c r="A64" s="76"/>
      <c r="B64" s="348"/>
      <c r="C64" s="348"/>
      <c r="D64" s="348"/>
      <c r="E64" s="348"/>
      <c r="F64" s="348"/>
      <c r="G64" s="348"/>
      <c r="H64" s="348"/>
      <c r="I64" s="348"/>
      <c r="J64" s="80" t="s">
        <v>237</v>
      </c>
      <c r="K64" s="194">
        <f>+$K$14</f>
        <v>561015</v>
      </c>
      <c r="L64" s="80"/>
      <c r="M64" s="2"/>
      <c r="N64" s="348"/>
      <c r="O64" s="348"/>
      <c r="P64" s="348"/>
      <c r="Q64" s="348"/>
      <c r="R64" s="348"/>
      <c r="S64" s="348"/>
      <c r="T64" s="348"/>
      <c r="U64" s="78"/>
      <c r="V64" s="78"/>
      <c r="W64" s="49"/>
      <c r="X64" s="49"/>
      <c r="Y64" s="49"/>
      <c r="Z64" s="49"/>
      <c r="AA64" s="49"/>
      <c r="AB64" s="49"/>
      <c r="AC64" s="49"/>
      <c r="AD64" s="78"/>
      <c r="AE64" s="78"/>
      <c r="AF64" s="78"/>
      <c r="AG64" s="78"/>
      <c r="AH64" s="78"/>
      <c r="AI64" s="78"/>
    </row>
    <row r="65" spans="1:35" ht="24.75" customHeight="1" x14ac:dyDescent="0.2">
      <c r="A65" s="76"/>
      <c r="B65" s="349"/>
      <c r="C65" s="349"/>
      <c r="D65" s="349"/>
      <c r="E65" s="349"/>
      <c r="F65" s="349"/>
      <c r="G65" s="349"/>
      <c r="H65" s="349"/>
      <c r="I65" s="349"/>
      <c r="J65" s="80" t="s">
        <v>237</v>
      </c>
      <c r="K65" s="194">
        <f>+$K$15</f>
        <v>561019</v>
      </c>
      <c r="L65" s="80"/>
      <c r="M65" s="2"/>
      <c r="N65" s="349"/>
      <c r="O65" s="349"/>
      <c r="P65" s="349"/>
      <c r="Q65" s="349"/>
      <c r="R65" s="349"/>
      <c r="S65" s="349"/>
      <c r="T65" s="348"/>
      <c r="U65" s="78"/>
      <c r="V65" s="78"/>
      <c r="W65" s="49"/>
      <c r="X65" s="49"/>
      <c r="Y65" s="49"/>
      <c r="Z65" s="49"/>
      <c r="AA65" s="49"/>
      <c r="AB65" s="49"/>
      <c r="AC65" s="49"/>
      <c r="AD65" s="78"/>
      <c r="AE65" s="78"/>
      <c r="AF65" s="78"/>
      <c r="AG65" s="78"/>
      <c r="AH65" s="78"/>
      <c r="AI65" s="78"/>
    </row>
    <row r="66" spans="1:35" ht="24.75" customHeight="1" x14ac:dyDescent="0.2">
      <c r="A66" s="76"/>
      <c r="B66" s="351">
        <v>4</v>
      </c>
      <c r="C66" s="385">
        <v>11</v>
      </c>
      <c r="D66" s="385">
        <v>23</v>
      </c>
      <c r="E66" s="385">
        <v>23</v>
      </c>
      <c r="F66" s="385" t="s">
        <v>277</v>
      </c>
      <c r="G66" s="386">
        <v>2311.98</v>
      </c>
      <c r="H66" s="354" t="s">
        <v>59</v>
      </c>
      <c r="I66" s="387">
        <v>1</v>
      </c>
      <c r="J66" s="80" t="s">
        <v>237</v>
      </c>
      <c r="K66" s="194">
        <f>+$K$13</f>
        <v>561017</v>
      </c>
      <c r="L66" s="80" t="s">
        <v>237</v>
      </c>
      <c r="M66" s="194">
        <f t="shared" si="7"/>
        <v>561121</v>
      </c>
      <c r="N66" s="366" t="s">
        <v>257</v>
      </c>
      <c r="O66" s="366" t="s">
        <v>258</v>
      </c>
      <c r="P66" s="352" t="s">
        <v>170</v>
      </c>
      <c r="Q66" s="396" t="s">
        <v>259</v>
      </c>
      <c r="R66" s="396" t="s">
        <v>260</v>
      </c>
      <c r="S66" s="397">
        <f>IF(COUNTIF(J66:M68,"CUMPLE")&gt;=1,(G66*I66),0)* (IF(N66="PRESENTÓ CERTIFICADO",1,0))* (IF(O66="ACORDE A ITEM 5.2.1 (T.R.)",1,0) )* ( IF(OR(Q66="SIN OBSERVACIÓN", Q66="REQUERIMIENTOS SUBSANADOS"),1,0)) *(IF(OR(R66="NINGUNO", R66="CUMPLEN CON LO SOLICITADO"),1,0))</f>
        <v>2311.98</v>
      </c>
      <c r="T66" s="348"/>
      <c r="U66" s="78"/>
      <c r="V66" s="78"/>
      <c r="W66" s="49"/>
      <c r="X66" s="49"/>
      <c r="Y66" s="49"/>
      <c r="Z66" s="49"/>
      <c r="AA66" s="49"/>
      <c r="AB66" s="49"/>
      <c r="AC66" s="49"/>
      <c r="AD66" s="78"/>
      <c r="AE66" s="78"/>
      <c r="AF66" s="78"/>
      <c r="AG66" s="78"/>
      <c r="AH66" s="78"/>
      <c r="AI66" s="78"/>
    </row>
    <row r="67" spans="1:35" ht="24.75" customHeight="1" x14ac:dyDescent="0.2">
      <c r="A67" s="76"/>
      <c r="B67" s="348"/>
      <c r="C67" s="348"/>
      <c r="D67" s="348"/>
      <c r="E67" s="348"/>
      <c r="F67" s="348"/>
      <c r="G67" s="348"/>
      <c r="H67" s="348"/>
      <c r="I67" s="348"/>
      <c r="J67" s="80" t="s">
        <v>237</v>
      </c>
      <c r="K67" s="194">
        <f>+$K$14</f>
        <v>561015</v>
      </c>
      <c r="L67" s="80"/>
      <c r="M67" s="2"/>
      <c r="N67" s="348"/>
      <c r="O67" s="348"/>
      <c r="P67" s="348"/>
      <c r="Q67" s="348"/>
      <c r="R67" s="348"/>
      <c r="S67" s="348"/>
      <c r="T67" s="348"/>
      <c r="U67" s="78"/>
      <c r="V67" s="78"/>
      <c r="W67" s="49"/>
      <c r="X67" s="49"/>
      <c r="Y67" s="49"/>
      <c r="Z67" s="49"/>
      <c r="AA67" s="49"/>
      <c r="AB67" s="49"/>
      <c r="AC67" s="49"/>
      <c r="AD67" s="78"/>
      <c r="AE67" s="78"/>
      <c r="AF67" s="78"/>
      <c r="AG67" s="78"/>
      <c r="AH67" s="78"/>
      <c r="AI67" s="78"/>
    </row>
    <row r="68" spans="1:35" ht="24.75" customHeight="1" x14ac:dyDescent="0.2">
      <c r="A68" s="76"/>
      <c r="B68" s="349"/>
      <c r="C68" s="349"/>
      <c r="D68" s="349"/>
      <c r="E68" s="349"/>
      <c r="F68" s="349"/>
      <c r="G68" s="349"/>
      <c r="H68" s="349"/>
      <c r="I68" s="349"/>
      <c r="J68" s="80" t="s">
        <v>237</v>
      </c>
      <c r="K68" s="194">
        <f>+$K$15</f>
        <v>561019</v>
      </c>
      <c r="L68" s="80"/>
      <c r="M68" s="2"/>
      <c r="N68" s="349"/>
      <c r="O68" s="349"/>
      <c r="P68" s="349"/>
      <c r="Q68" s="349"/>
      <c r="R68" s="349"/>
      <c r="S68" s="349"/>
      <c r="T68" s="348"/>
      <c r="U68" s="78"/>
      <c r="V68" s="78"/>
      <c r="W68" s="49"/>
      <c r="X68" s="49"/>
      <c r="Y68" s="49"/>
      <c r="Z68" s="49"/>
      <c r="AA68" s="49"/>
      <c r="AB68" s="49"/>
      <c r="AC68" s="49"/>
      <c r="AD68" s="78"/>
      <c r="AE68" s="78"/>
      <c r="AF68" s="78"/>
      <c r="AG68" s="78"/>
      <c r="AH68" s="78"/>
      <c r="AI68" s="78"/>
    </row>
    <row r="69" spans="1:35" ht="24.75" customHeight="1" x14ac:dyDescent="0.2">
      <c r="A69" s="76"/>
      <c r="B69" s="351">
        <v>5</v>
      </c>
      <c r="C69" s="352">
        <v>15</v>
      </c>
      <c r="D69" s="352">
        <v>25</v>
      </c>
      <c r="E69" s="352" t="s">
        <v>282</v>
      </c>
      <c r="F69" s="352" t="s">
        <v>278</v>
      </c>
      <c r="G69" s="353">
        <v>1688</v>
      </c>
      <c r="H69" s="354" t="s">
        <v>59</v>
      </c>
      <c r="I69" s="387">
        <v>1</v>
      </c>
      <c r="J69" s="80" t="s">
        <v>237</v>
      </c>
      <c r="K69" s="194">
        <f>+$K$13</f>
        <v>561017</v>
      </c>
      <c r="L69" s="80" t="s">
        <v>237</v>
      </c>
      <c r="M69" s="2">
        <f t="shared" si="7"/>
        <v>561121</v>
      </c>
      <c r="N69" s="366" t="s">
        <v>257</v>
      </c>
      <c r="O69" s="366" t="s">
        <v>258</v>
      </c>
      <c r="P69" s="352" t="s">
        <v>170</v>
      </c>
      <c r="Q69" s="396" t="s">
        <v>259</v>
      </c>
      <c r="R69" s="396" t="s">
        <v>260</v>
      </c>
      <c r="S69" s="397">
        <f>IF(COUNTIF(J69:M71,"CUMPLE")&gt;=1,(G69*I69),0)* (IF(N69="PRESENTÓ CERTIFICADO",1,0))* (IF(O69="ACORDE A ITEM 5.2.1 (T.R.)",1,0) )* ( IF(OR(Q69="SIN OBSERVACIÓN", Q69="REQUERIMIENTOS SUBSANADOS"),1,0)) *(IF(OR(R69="NINGUNO", R69="CUMPLEN CON LO SOLICITADO"),1,0))</f>
        <v>1688</v>
      </c>
      <c r="T69" s="348"/>
      <c r="U69" s="78"/>
      <c r="V69" s="78"/>
      <c r="W69" s="49"/>
      <c r="X69" s="49"/>
      <c r="Y69" s="49"/>
      <c r="Z69" s="49"/>
      <c r="AA69" s="49"/>
      <c r="AB69" s="49"/>
      <c r="AC69" s="49"/>
      <c r="AD69" s="78"/>
      <c r="AE69" s="78"/>
      <c r="AF69" s="78"/>
      <c r="AG69" s="78"/>
      <c r="AH69" s="78"/>
      <c r="AI69" s="78"/>
    </row>
    <row r="70" spans="1:35" ht="24.75" customHeight="1" x14ac:dyDescent="0.2">
      <c r="A70" s="76"/>
      <c r="B70" s="348"/>
      <c r="C70" s="348"/>
      <c r="D70" s="348"/>
      <c r="E70" s="348"/>
      <c r="F70" s="348"/>
      <c r="G70" s="348"/>
      <c r="H70" s="348"/>
      <c r="I70" s="348"/>
      <c r="J70" s="80" t="s">
        <v>237</v>
      </c>
      <c r="K70" s="194">
        <f>+$K$14</f>
        <v>561015</v>
      </c>
      <c r="L70" s="80"/>
      <c r="M70" s="2"/>
      <c r="N70" s="348"/>
      <c r="O70" s="348"/>
      <c r="P70" s="348"/>
      <c r="Q70" s="348"/>
      <c r="R70" s="348"/>
      <c r="S70" s="348"/>
      <c r="T70" s="348"/>
      <c r="U70" s="78"/>
      <c r="V70" s="78"/>
      <c r="W70" s="49"/>
      <c r="X70" s="49"/>
      <c r="Y70" s="49"/>
      <c r="Z70" s="49"/>
      <c r="AA70" s="49"/>
      <c r="AB70" s="49"/>
      <c r="AC70" s="49"/>
      <c r="AD70" s="78"/>
      <c r="AE70" s="78"/>
      <c r="AF70" s="78"/>
      <c r="AG70" s="78"/>
      <c r="AH70" s="78"/>
      <c r="AI70" s="78"/>
    </row>
    <row r="71" spans="1:35" ht="24.75" customHeight="1" x14ac:dyDescent="0.2">
      <c r="A71" s="76"/>
      <c r="B71" s="349"/>
      <c r="C71" s="349"/>
      <c r="D71" s="349"/>
      <c r="E71" s="349"/>
      <c r="F71" s="349"/>
      <c r="G71" s="349"/>
      <c r="H71" s="349"/>
      <c r="I71" s="349"/>
      <c r="J71" s="80" t="s">
        <v>237</v>
      </c>
      <c r="K71" s="194">
        <f>+$K$15</f>
        <v>561019</v>
      </c>
      <c r="L71" s="80"/>
      <c r="M71" s="2"/>
      <c r="N71" s="349"/>
      <c r="O71" s="349"/>
      <c r="P71" s="349"/>
      <c r="Q71" s="349"/>
      <c r="R71" s="349"/>
      <c r="S71" s="349"/>
      <c r="T71" s="349"/>
      <c r="U71" s="78"/>
      <c r="V71" s="78"/>
      <c r="W71" s="49"/>
      <c r="X71" s="49"/>
      <c r="Y71" s="49"/>
      <c r="Z71" s="49"/>
      <c r="AA71" s="78"/>
      <c r="AB71" s="78"/>
      <c r="AC71" s="78"/>
      <c r="AD71" s="78"/>
      <c r="AE71" s="78"/>
      <c r="AF71" s="78"/>
      <c r="AG71" s="78"/>
      <c r="AH71" s="78"/>
      <c r="AI71" s="78"/>
    </row>
    <row r="72" spans="1:35" ht="24.75" customHeight="1" x14ac:dyDescent="0.2">
      <c r="A72" s="65"/>
      <c r="B72" s="355" t="str">
        <f>IF(S73=" "," ",IF(S73&gt;=$H$6,"CUMPLE CON LA EXPERIENCIA REQUERIDA","NO CUMPLE CON LA EXPERIENCIA REQUERIDA"))</f>
        <v>CUMPLE CON LA EXPERIENCIA REQUERIDA</v>
      </c>
      <c r="C72" s="337"/>
      <c r="D72" s="337"/>
      <c r="E72" s="337"/>
      <c r="F72" s="337"/>
      <c r="G72" s="337"/>
      <c r="H72" s="337"/>
      <c r="I72" s="337"/>
      <c r="J72" s="337"/>
      <c r="K72" s="337"/>
      <c r="L72" s="337"/>
      <c r="M72" s="337"/>
      <c r="N72" s="337"/>
      <c r="O72" s="356"/>
      <c r="P72" s="398" t="s">
        <v>61</v>
      </c>
      <c r="Q72" s="362"/>
      <c r="R72" s="86"/>
      <c r="S72" s="87">
        <f>IF(T57="SI",SUM(S57:S71),0)</f>
        <v>16084.689999999999</v>
      </c>
      <c r="T72" s="402" t="str">
        <f>IF(S73=" "," ",IF(S73&gt;=$H$6,"CUMPLE","NO CUMPLE"))</f>
        <v>CUMPLE</v>
      </c>
      <c r="U72" s="65"/>
      <c r="V72" s="65"/>
      <c r="W72" s="49"/>
      <c r="X72" s="49"/>
      <c r="Y72" s="49"/>
      <c r="Z72" s="49"/>
      <c r="AA72" s="65"/>
      <c r="AB72" s="65"/>
      <c r="AC72" s="65"/>
      <c r="AD72" s="65"/>
      <c r="AE72" s="65"/>
      <c r="AF72" s="65"/>
      <c r="AG72" s="65"/>
      <c r="AH72" s="65"/>
      <c r="AI72" s="65"/>
    </row>
    <row r="73" spans="1:35" ht="24.75" customHeight="1" x14ac:dyDescent="0.2">
      <c r="A73" s="78"/>
      <c r="B73" s="357"/>
      <c r="C73" s="358"/>
      <c r="D73" s="358"/>
      <c r="E73" s="358"/>
      <c r="F73" s="358"/>
      <c r="G73" s="358"/>
      <c r="H73" s="358"/>
      <c r="I73" s="358"/>
      <c r="J73" s="358"/>
      <c r="K73" s="358"/>
      <c r="L73" s="358"/>
      <c r="M73" s="358"/>
      <c r="N73" s="358"/>
      <c r="O73" s="359"/>
      <c r="P73" s="398" t="s">
        <v>62</v>
      </c>
      <c r="Q73" s="362"/>
      <c r="R73" s="86"/>
      <c r="S73" s="88">
        <f>IFERROR((S72/$P$6)," ")</f>
        <v>29.405283363802557</v>
      </c>
      <c r="T73" s="349"/>
      <c r="U73" s="78"/>
      <c r="V73" s="78"/>
      <c r="W73" s="49"/>
      <c r="X73" s="49"/>
      <c r="Y73" s="49"/>
      <c r="Z73" s="49"/>
      <c r="AA73" s="78"/>
      <c r="AB73" s="78"/>
      <c r="AC73" s="78"/>
      <c r="AD73" s="78"/>
      <c r="AE73" s="78"/>
      <c r="AF73" s="78"/>
      <c r="AG73" s="78"/>
      <c r="AH73" s="78"/>
      <c r="AI73" s="78"/>
    </row>
    <row r="74" spans="1:35" ht="30" customHeight="1" x14ac:dyDescent="0.2">
      <c r="A74" s="49"/>
      <c r="B74" s="49"/>
      <c r="C74" s="49"/>
      <c r="D74" s="49"/>
      <c r="E74" s="61"/>
      <c r="F74" s="62"/>
      <c r="G74" s="62"/>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row>
    <row r="75" spans="1:35" ht="30" customHeight="1" x14ac:dyDescent="0.2">
      <c r="A75" s="49"/>
      <c r="B75" s="49"/>
      <c r="C75" s="49"/>
      <c r="D75" s="49"/>
      <c r="E75" s="61"/>
      <c r="F75" s="62"/>
      <c r="G75" s="62"/>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row>
    <row r="76" spans="1:35" ht="36" customHeight="1" x14ac:dyDescent="0.2">
      <c r="A76" s="49"/>
      <c r="B76" s="63">
        <v>4</v>
      </c>
      <c r="C76" s="363" t="s">
        <v>63</v>
      </c>
      <c r="D76" s="361"/>
      <c r="E76" s="362"/>
      <c r="F76" s="360" t="str">
        <f>IFERROR(VLOOKUP(B76,LISTA_OFERENTES,2,FALSE)," ")</f>
        <v>K10 DESIGN S.A.S</v>
      </c>
      <c r="G76" s="361"/>
      <c r="H76" s="361"/>
      <c r="I76" s="361"/>
      <c r="J76" s="361"/>
      <c r="K76" s="361"/>
      <c r="L76" s="361"/>
      <c r="M76" s="361"/>
      <c r="N76" s="361"/>
      <c r="O76" s="362"/>
      <c r="P76" s="399" t="s">
        <v>39</v>
      </c>
      <c r="Q76" s="361"/>
      <c r="R76" s="362"/>
      <c r="S76" s="64">
        <f>5-(INT(COUNTBLANK(C79:C93))-10)</f>
        <v>2</v>
      </c>
      <c r="T76" s="65"/>
      <c r="U76" s="49"/>
      <c r="V76" s="49"/>
      <c r="W76" s="49"/>
      <c r="X76" s="49"/>
      <c r="Y76" s="49"/>
      <c r="Z76" s="49"/>
      <c r="AA76" s="49"/>
      <c r="AB76" s="49"/>
      <c r="AC76" s="49"/>
      <c r="AD76" s="49"/>
      <c r="AE76" s="49"/>
      <c r="AF76" s="49"/>
      <c r="AG76" s="49"/>
      <c r="AH76" s="49"/>
      <c r="AI76" s="49"/>
    </row>
    <row r="77" spans="1:35" ht="50.25" customHeight="1" x14ac:dyDescent="0.25">
      <c r="A77" s="79"/>
      <c r="B77" s="364" t="s">
        <v>40</v>
      </c>
      <c r="C77" s="365" t="s">
        <v>41</v>
      </c>
      <c r="D77" s="365" t="s">
        <v>42</v>
      </c>
      <c r="E77" s="365" t="s">
        <v>43</v>
      </c>
      <c r="F77" s="365" t="s">
        <v>44</v>
      </c>
      <c r="G77" s="365" t="s">
        <v>45</v>
      </c>
      <c r="H77" s="365" t="s">
        <v>46</v>
      </c>
      <c r="I77" s="365" t="s">
        <v>47</v>
      </c>
      <c r="J77" s="391" t="s">
        <v>48</v>
      </c>
      <c r="K77" s="361"/>
      <c r="L77" s="361"/>
      <c r="M77" s="362"/>
      <c r="N77" s="365" t="s">
        <v>49</v>
      </c>
      <c r="O77" s="365" t="s">
        <v>50</v>
      </c>
      <c r="P77" s="89" t="s">
        <v>51</v>
      </c>
      <c r="Q77" s="89"/>
      <c r="R77" s="365" t="s">
        <v>52</v>
      </c>
      <c r="S77" s="365" t="s">
        <v>53</v>
      </c>
      <c r="T77" s="365" t="str">
        <f>T11</f>
        <v>CUMPLE CON EL REQUERIMIENTO OBLIGATORIO DE ESTAR INSCRITA EN AL MENOS DOS DE LOS CÓDIGOS 561017, 561015, 561019 y 561121.PARA LA EXPERIENCIA GENERAL</v>
      </c>
      <c r="U77" s="90"/>
      <c r="V77" s="90"/>
      <c r="W77" s="49"/>
      <c r="X77" s="49"/>
      <c r="Y77" s="49"/>
      <c r="Z77" s="49"/>
      <c r="AA77" s="49"/>
      <c r="AB77" s="49"/>
      <c r="AC77" s="49"/>
      <c r="AD77" s="79"/>
      <c r="AE77" s="79"/>
      <c r="AF77" s="79"/>
      <c r="AG77" s="79"/>
      <c r="AH77" s="79"/>
      <c r="AI77" s="79"/>
    </row>
    <row r="78" spans="1:35" ht="105.75" customHeight="1" x14ac:dyDescent="0.25">
      <c r="A78" s="79"/>
      <c r="B78" s="349"/>
      <c r="C78" s="349"/>
      <c r="D78" s="349"/>
      <c r="E78" s="349"/>
      <c r="F78" s="349"/>
      <c r="G78" s="349"/>
      <c r="H78" s="349"/>
      <c r="I78" s="349"/>
      <c r="J78" s="392" t="s">
        <v>64</v>
      </c>
      <c r="K78" s="361"/>
      <c r="L78" s="361"/>
      <c r="M78" s="362"/>
      <c r="N78" s="349"/>
      <c r="O78" s="349"/>
      <c r="P78" s="69" t="s">
        <v>9</v>
      </c>
      <c r="Q78" s="69" t="s">
        <v>57</v>
      </c>
      <c r="R78" s="349"/>
      <c r="S78" s="349"/>
      <c r="T78" s="349"/>
      <c r="U78" s="90"/>
      <c r="V78" s="90"/>
      <c r="W78" s="49"/>
      <c r="X78" s="49"/>
      <c r="Y78" s="49"/>
      <c r="Z78" s="49"/>
      <c r="AA78" s="49"/>
      <c r="AB78" s="49"/>
      <c r="AC78" s="49"/>
      <c r="AD78" s="79"/>
      <c r="AE78" s="79"/>
      <c r="AF78" s="79"/>
      <c r="AG78" s="79"/>
      <c r="AH78" s="79"/>
      <c r="AI78" s="79"/>
    </row>
    <row r="79" spans="1:35" ht="24.75" customHeight="1" x14ac:dyDescent="0.2">
      <c r="A79" s="76"/>
      <c r="B79" s="351">
        <v>1</v>
      </c>
      <c r="C79" s="352">
        <v>2</v>
      </c>
      <c r="D79" s="352">
        <v>42</v>
      </c>
      <c r="E79" s="352" t="s">
        <v>349</v>
      </c>
      <c r="F79" s="352" t="s">
        <v>347</v>
      </c>
      <c r="G79" s="353">
        <v>2095</v>
      </c>
      <c r="H79" s="354" t="s">
        <v>59</v>
      </c>
      <c r="I79" s="387">
        <v>1</v>
      </c>
      <c r="J79" s="80" t="s">
        <v>237</v>
      </c>
      <c r="K79" s="2">
        <f>+$K$13</f>
        <v>561017</v>
      </c>
      <c r="L79" s="80" t="s">
        <v>237</v>
      </c>
      <c r="M79" s="2">
        <f>+$M$13</f>
        <v>561121</v>
      </c>
      <c r="N79" s="393" t="s">
        <v>257</v>
      </c>
      <c r="O79" s="393" t="s">
        <v>258</v>
      </c>
      <c r="P79" s="394" t="s">
        <v>170</v>
      </c>
      <c r="Q79" s="395" t="s">
        <v>259</v>
      </c>
      <c r="R79" s="396" t="s">
        <v>260</v>
      </c>
      <c r="S79" s="397">
        <f>IF(COUNTIF(J79:M81,"CUMPLE")&gt;=1,(G79*I79),0)* (IF(N79="PRESENTÓ CERTIFICADO",1,0))* (IF(O79="ACORDE A ITEM 5.2.1 (T.R.)",1,0) )* ( IF(OR(Q79="SIN OBSERVACIÓN", Q79="REQUERIMIENTOS SUBSANADOS"),1,0)) *(IF(OR(R79="NINGUNO", R79="CUMPLEN CON LO SOLICITADO"),1,0))</f>
        <v>2095</v>
      </c>
      <c r="T79" s="403" t="s">
        <v>60</v>
      </c>
      <c r="U79" s="78"/>
      <c r="V79" s="78"/>
      <c r="W79" s="49"/>
      <c r="X79" s="49"/>
      <c r="Y79" s="49"/>
      <c r="Z79" s="49"/>
      <c r="AA79" s="49"/>
      <c r="AB79" s="49"/>
      <c r="AC79" s="49"/>
      <c r="AD79" s="78"/>
      <c r="AE79" s="78"/>
      <c r="AF79" s="78"/>
      <c r="AG79" s="78"/>
      <c r="AH79" s="78"/>
      <c r="AI79" s="78"/>
    </row>
    <row r="80" spans="1:35" ht="24.75" customHeight="1" x14ac:dyDescent="0.2">
      <c r="A80" s="76"/>
      <c r="B80" s="348"/>
      <c r="C80" s="348"/>
      <c r="D80" s="348"/>
      <c r="E80" s="348"/>
      <c r="F80" s="348"/>
      <c r="G80" s="348"/>
      <c r="H80" s="348"/>
      <c r="I80" s="348"/>
      <c r="J80" s="80" t="s">
        <v>237</v>
      </c>
      <c r="K80" s="2">
        <f>+$K$14</f>
        <v>561015</v>
      </c>
      <c r="L80" s="80"/>
      <c r="M80" s="2"/>
      <c r="N80" s="348"/>
      <c r="O80" s="348"/>
      <c r="P80" s="348"/>
      <c r="Q80" s="348"/>
      <c r="R80" s="348"/>
      <c r="S80" s="348"/>
      <c r="T80" s="348"/>
      <c r="U80" s="78"/>
      <c r="V80" s="78"/>
      <c r="W80" s="49"/>
      <c r="X80" s="49"/>
      <c r="Y80" s="49"/>
      <c r="Z80" s="49"/>
      <c r="AA80" s="49"/>
      <c r="AB80" s="49"/>
      <c r="AC80" s="49"/>
      <c r="AD80" s="78"/>
      <c r="AE80" s="78"/>
      <c r="AF80" s="78"/>
      <c r="AG80" s="78"/>
      <c r="AH80" s="78"/>
      <c r="AI80" s="78"/>
    </row>
    <row r="81" spans="1:35" ht="24.75" customHeight="1" x14ac:dyDescent="0.2">
      <c r="A81" s="76"/>
      <c r="B81" s="349"/>
      <c r="C81" s="349"/>
      <c r="D81" s="349"/>
      <c r="E81" s="349"/>
      <c r="F81" s="349"/>
      <c r="G81" s="349"/>
      <c r="H81" s="349"/>
      <c r="I81" s="349"/>
      <c r="J81" s="80" t="s">
        <v>237</v>
      </c>
      <c r="K81" s="2">
        <f>+$K$15</f>
        <v>561019</v>
      </c>
      <c r="L81" s="80"/>
      <c r="M81" s="2"/>
      <c r="N81" s="349"/>
      <c r="O81" s="349"/>
      <c r="P81" s="349"/>
      <c r="Q81" s="349"/>
      <c r="R81" s="349"/>
      <c r="S81" s="349"/>
      <c r="T81" s="348"/>
      <c r="U81" s="78"/>
      <c r="V81" s="78"/>
      <c r="W81" s="49"/>
      <c r="X81" s="49"/>
      <c r="Y81" s="49"/>
      <c r="Z81" s="49"/>
      <c r="AA81" s="49"/>
      <c r="AB81" s="49"/>
      <c r="AC81" s="49"/>
      <c r="AD81" s="78"/>
      <c r="AE81" s="78"/>
      <c r="AF81" s="78"/>
      <c r="AG81" s="78"/>
      <c r="AH81" s="78"/>
      <c r="AI81" s="78"/>
    </row>
    <row r="82" spans="1:35" ht="24.75" customHeight="1" x14ac:dyDescent="0.2">
      <c r="A82" s="76"/>
      <c r="B82" s="351">
        <v>2</v>
      </c>
      <c r="C82" s="385">
        <v>10</v>
      </c>
      <c r="D82" s="385">
        <v>51</v>
      </c>
      <c r="E82" s="385" t="s">
        <v>350</v>
      </c>
      <c r="F82" s="352" t="s">
        <v>347</v>
      </c>
      <c r="G82" s="386">
        <v>2077.2800000000002</v>
      </c>
      <c r="H82" s="354" t="s">
        <v>59</v>
      </c>
      <c r="I82" s="387">
        <v>1</v>
      </c>
      <c r="J82" s="80" t="s">
        <v>237</v>
      </c>
      <c r="K82" s="2">
        <f>+$K$13</f>
        <v>561017</v>
      </c>
      <c r="L82" s="80" t="s">
        <v>237</v>
      </c>
      <c r="M82" s="2">
        <f t="shared" ref="M82:M91" si="8">M60</f>
        <v>561121</v>
      </c>
      <c r="N82" s="393" t="s">
        <v>257</v>
      </c>
      <c r="O82" s="393" t="s">
        <v>258</v>
      </c>
      <c r="P82" s="394" t="s">
        <v>170</v>
      </c>
      <c r="Q82" s="395" t="s">
        <v>259</v>
      </c>
      <c r="R82" s="396" t="s">
        <v>260</v>
      </c>
      <c r="S82" s="397">
        <f>IF(COUNTIF(J82:M84,"CUMPLE")&gt;=1,(G82*I82),0)* (IF(N82="PRESENTÓ CERTIFICADO",1,0))* (IF(O82="ACORDE A ITEM 5.2.1 (T.R.)",1,0) )* ( IF(OR(Q82="SIN OBSERVACIÓN", Q82="REQUERIMIENTOS SUBSANADOS"),1,0)) *(IF(OR(R82="NINGUNO", R82="CUMPLEN CON LO SOLICITADO"),1,0))</f>
        <v>2077.2800000000002</v>
      </c>
      <c r="T82" s="348"/>
      <c r="U82" s="78"/>
      <c r="V82" s="78"/>
      <c r="W82" s="49"/>
      <c r="X82" s="49"/>
      <c r="Y82" s="49"/>
      <c r="Z82" s="49"/>
      <c r="AA82" s="49"/>
      <c r="AB82" s="49"/>
      <c r="AC82" s="49"/>
      <c r="AD82" s="78"/>
      <c r="AE82" s="78"/>
      <c r="AF82" s="78"/>
      <c r="AG82" s="78"/>
      <c r="AH82" s="78"/>
      <c r="AI82" s="78"/>
    </row>
    <row r="83" spans="1:35" ht="24.75" customHeight="1" x14ac:dyDescent="0.2">
      <c r="A83" s="76"/>
      <c r="B83" s="348"/>
      <c r="C83" s="348"/>
      <c r="D83" s="348"/>
      <c r="E83" s="348"/>
      <c r="F83" s="348"/>
      <c r="G83" s="348"/>
      <c r="H83" s="348"/>
      <c r="I83" s="348"/>
      <c r="J83" s="80" t="s">
        <v>237</v>
      </c>
      <c r="K83" s="2">
        <f>+$K$14</f>
        <v>561015</v>
      </c>
      <c r="L83" s="80"/>
      <c r="M83" s="2"/>
      <c r="N83" s="348"/>
      <c r="O83" s="348"/>
      <c r="P83" s="348"/>
      <c r="Q83" s="348"/>
      <c r="R83" s="348"/>
      <c r="S83" s="348"/>
      <c r="T83" s="348"/>
      <c r="U83" s="78"/>
      <c r="V83" s="78"/>
      <c r="W83" s="49"/>
      <c r="X83" s="49"/>
      <c r="Y83" s="49"/>
      <c r="Z83" s="49"/>
      <c r="AA83" s="49"/>
      <c r="AB83" s="49"/>
      <c r="AC83" s="49"/>
      <c r="AD83" s="78"/>
      <c r="AE83" s="78"/>
      <c r="AF83" s="78"/>
      <c r="AG83" s="78"/>
      <c r="AH83" s="78"/>
      <c r="AI83" s="78"/>
    </row>
    <row r="84" spans="1:35" ht="24.75" customHeight="1" x14ac:dyDescent="0.2">
      <c r="A84" s="76"/>
      <c r="B84" s="349"/>
      <c r="C84" s="349"/>
      <c r="D84" s="349"/>
      <c r="E84" s="349"/>
      <c r="F84" s="349"/>
      <c r="G84" s="349"/>
      <c r="H84" s="349"/>
      <c r="I84" s="349"/>
      <c r="J84" s="80" t="s">
        <v>237</v>
      </c>
      <c r="K84" s="2">
        <f>+$K$15</f>
        <v>561019</v>
      </c>
      <c r="L84" s="80"/>
      <c r="M84" s="2"/>
      <c r="N84" s="349"/>
      <c r="O84" s="349"/>
      <c r="P84" s="349"/>
      <c r="Q84" s="349"/>
      <c r="R84" s="349"/>
      <c r="S84" s="349"/>
      <c r="T84" s="348"/>
      <c r="U84" s="78"/>
      <c r="V84" s="78"/>
      <c r="W84" s="49"/>
      <c r="X84" s="49"/>
      <c r="Y84" s="49"/>
      <c r="Z84" s="49"/>
      <c r="AA84" s="49"/>
      <c r="AB84" s="49"/>
      <c r="AC84" s="49"/>
      <c r="AD84" s="78"/>
      <c r="AE84" s="78"/>
      <c r="AF84" s="78"/>
      <c r="AG84" s="78"/>
      <c r="AH84" s="78"/>
      <c r="AI84" s="78"/>
    </row>
    <row r="85" spans="1:35" ht="24.75" hidden="1" customHeight="1" x14ac:dyDescent="0.2">
      <c r="A85" s="76"/>
      <c r="B85" s="351">
        <v>3</v>
      </c>
      <c r="C85" s="352"/>
      <c r="D85" s="352"/>
      <c r="E85" s="352"/>
      <c r="F85" s="352"/>
      <c r="G85" s="353"/>
      <c r="H85" s="354"/>
      <c r="I85" s="387"/>
      <c r="J85" s="80"/>
      <c r="K85" s="2">
        <f>+$K$13</f>
        <v>561017</v>
      </c>
      <c r="L85" s="80"/>
      <c r="M85" s="2">
        <f t="shared" si="8"/>
        <v>561121</v>
      </c>
      <c r="N85" s="366"/>
      <c r="O85" s="366"/>
      <c r="P85" s="352"/>
      <c r="Q85" s="396"/>
      <c r="R85" s="396"/>
      <c r="S85" s="397">
        <f>IF(COUNTIF(J85:M87,"CUMPLE")&gt;=1,(G85*I85),0)* (IF(N85="PRESENTÓ CERTIFICADO",1,0))* (IF(O85="ACORDE A ITEM 5.2.1 (T.R.)",1,0) )* ( IF(OR(Q85="SIN OBSERVACIÓN", Q85="REQUERIMIENTOS SUBSANADOS"),1,0)) *(IF(OR(R85="NINGUNO", R85="CUMPLEN CON LO SOLICITADO"),1,0))</f>
        <v>0</v>
      </c>
      <c r="T85" s="348"/>
      <c r="U85" s="78"/>
      <c r="V85" s="78"/>
      <c r="W85" s="49"/>
      <c r="X85" s="49"/>
      <c r="Y85" s="49"/>
      <c r="Z85" s="49"/>
      <c r="AA85" s="49"/>
      <c r="AB85" s="49"/>
      <c r="AC85" s="49"/>
      <c r="AD85" s="78"/>
      <c r="AE85" s="78"/>
      <c r="AF85" s="78"/>
      <c r="AG85" s="78"/>
      <c r="AH85" s="78"/>
      <c r="AI85" s="78"/>
    </row>
    <row r="86" spans="1:35" ht="24.75" hidden="1" customHeight="1" x14ac:dyDescent="0.2">
      <c r="A86" s="76"/>
      <c r="B86" s="348"/>
      <c r="C86" s="348"/>
      <c r="D86" s="348"/>
      <c r="E86" s="348"/>
      <c r="F86" s="348"/>
      <c r="G86" s="348"/>
      <c r="H86" s="348"/>
      <c r="I86" s="348"/>
      <c r="J86" s="80"/>
      <c r="K86" s="2">
        <f>+$K$14</f>
        <v>561015</v>
      </c>
      <c r="L86" s="80"/>
      <c r="M86" s="2"/>
      <c r="N86" s="348"/>
      <c r="O86" s="348"/>
      <c r="P86" s="348"/>
      <c r="Q86" s="348"/>
      <c r="R86" s="348"/>
      <c r="S86" s="348"/>
      <c r="T86" s="348"/>
      <c r="U86" s="78"/>
      <c r="V86" s="78"/>
      <c r="W86" s="49"/>
      <c r="X86" s="49"/>
      <c r="Y86" s="49"/>
      <c r="Z86" s="49"/>
      <c r="AA86" s="49"/>
      <c r="AB86" s="49"/>
      <c r="AC86" s="49"/>
      <c r="AD86" s="78"/>
      <c r="AE86" s="78"/>
      <c r="AF86" s="78"/>
      <c r="AG86" s="78"/>
      <c r="AH86" s="78"/>
      <c r="AI86" s="78"/>
    </row>
    <row r="87" spans="1:35" ht="24.75" hidden="1" customHeight="1" x14ac:dyDescent="0.2">
      <c r="A87" s="76"/>
      <c r="B87" s="349"/>
      <c r="C87" s="349"/>
      <c r="D87" s="349"/>
      <c r="E87" s="349"/>
      <c r="F87" s="349"/>
      <c r="G87" s="349"/>
      <c r="H87" s="349"/>
      <c r="I87" s="349"/>
      <c r="J87" s="80"/>
      <c r="K87" s="2">
        <f>+$K$15</f>
        <v>561019</v>
      </c>
      <c r="L87" s="80"/>
      <c r="M87" s="2"/>
      <c r="N87" s="349"/>
      <c r="O87" s="349"/>
      <c r="P87" s="349"/>
      <c r="Q87" s="349"/>
      <c r="R87" s="349"/>
      <c r="S87" s="349"/>
      <c r="T87" s="348"/>
      <c r="U87" s="78"/>
      <c r="V87" s="78"/>
      <c r="W87" s="49"/>
      <c r="X87" s="49"/>
      <c r="Y87" s="49"/>
      <c r="Z87" s="49"/>
      <c r="AA87" s="49"/>
      <c r="AB87" s="49"/>
      <c r="AC87" s="49"/>
      <c r="AD87" s="78"/>
      <c r="AE87" s="78"/>
      <c r="AF87" s="78"/>
      <c r="AG87" s="78"/>
      <c r="AH87" s="78"/>
      <c r="AI87" s="78"/>
    </row>
    <row r="88" spans="1:35" ht="24.75" hidden="1" customHeight="1" x14ac:dyDescent="0.2">
      <c r="A88" s="76"/>
      <c r="B88" s="351">
        <v>4</v>
      </c>
      <c r="C88" s="385"/>
      <c r="D88" s="385"/>
      <c r="E88" s="385"/>
      <c r="F88" s="385"/>
      <c r="G88" s="386"/>
      <c r="H88" s="354"/>
      <c r="I88" s="387"/>
      <c r="J88" s="80"/>
      <c r="K88" s="2">
        <f>+$K$13</f>
        <v>561017</v>
      </c>
      <c r="L88" s="80"/>
      <c r="M88" s="2">
        <f t="shared" si="8"/>
        <v>561121</v>
      </c>
      <c r="N88" s="366"/>
      <c r="O88" s="366"/>
      <c r="P88" s="400"/>
      <c r="Q88" s="401"/>
      <c r="R88" s="401"/>
      <c r="S88" s="397">
        <f>IF(COUNTIF(J88:M90,"CUMPLE")&gt;=1,(G88*I88),0)* (IF(N88="PRESENTÓ CERTIFICADO",1,0))* (IF(O88="ACORDE A ITEM 5.2.1 (T.R.)",1,0) )* ( IF(OR(Q88="SIN OBSERVACIÓN", Q88="REQUERIMIENTOS SUBSANADOS"),1,0)) *(IF(OR(R88="NINGUNO", R88="CUMPLEN CON LO SOLICITADO"),1,0))</f>
        <v>0</v>
      </c>
      <c r="T88" s="348"/>
      <c r="U88" s="78"/>
      <c r="V88" s="78"/>
      <c r="W88" s="49"/>
      <c r="X88" s="49"/>
      <c r="Y88" s="49"/>
      <c r="Z88" s="49"/>
      <c r="AA88" s="49"/>
      <c r="AB88" s="49"/>
      <c r="AC88" s="49"/>
      <c r="AD88" s="78"/>
      <c r="AE88" s="78"/>
      <c r="AF88" s="78"/>
      <c r="AG88" s="78"/>
      <c r="AH88" s="78"/>
      <c r="AI88" s="78"/>
    </row>
    <row r="89" spans="1:35" ht="24.75" hidden="1" customHeight="1" x14ac:dyDescent="0.2">
      <c r="A89" s="76"/>
      <c r="B89" s="348"/>
      <c r="C89" s="348"/>
      <c r="D89" s="348"/>
      <c r="E89" s="348"/>
      <c r="F89" s="348"/>
      <c r="G89" s="348"/>
      <c r="H89" s="348"/>
      <c r="I89" s="348"/>
      <c r="J89" s="80" t="s">
        <v>237</v>
      </c>
      <c r="K89" s="2">
        <f>+$K$14</f>
        <v>561015</v>
      </c>
      <c r="L89" s="80"/>
      <c r="M89" s="2"/>
      <c r="N89" s="348"/>
      <c r="O89" s="348"/>
      <c r="P89" s="348"/>
      <c r="Q89" s="348"/>
      <c r="R89" s="348"/>
      <c r="S89" s="348"/>
      <c r="T89" s="348"/>
      <c r="U89" s="78"/>
      <c r="V89" s="78"/>
      <c r="W89" s="49"/>
      <c r="X89" s="49"/>
      <c r="Y89" s="49"/>
      <c r="Z89" s="49"/>
      <c r="AA89" s="49"/>
      <c r="AB89" s="49"/>
      <c r="AC89" s="49"/>
      <c r="AD89" s="78"/>
      <c r="AE89" s="78"/>
      <c r="AF89" s="78"/>
      <c r="AG89" s="78"/>
      <c r="AH89" s="78"/>
      <c r="AI89" s="78"/>
    </row>
    <row r="90" spans="1:35" ht="24.75" hidden="1" customHeight="1" x14ac:dyDescent="0.2">
      <c r="A90" s="76"/>
      <c r="B90" s="349"/>
      <c r="C90" s="349"/>
      <c r="D90" s="349"/>
      <c r="E90" s="349"/>
      <c r="F90" s="349"/>
      <c r="G90" s="349"/>
      <c r="H90" s="349"/>
      <c r="I90" s="349"/>
      <c r="J90" s="80"/>
      <c r="K90" s="2">
        <f>+$K$15</f>
        <v>561019</v>
      </c>
      <c r="L90" s="80"/>
      <c r="M90" s="2"/>
      <c r="N90" s="349"/>
      <c r="O90" s="349"/>
      <c r="P90" s="349"/>
      <c r="Q90" s="349"/>
      <c r="R90" s="349"/>
      <c r="S90" s="349"/>
      <c r="T90" s="348"/>
      <c r="U90" s="78"/>
      <c r="V90" s="78"/>
      <c r="W90" s="49"/>
      <c r="X90" s="49"/>
      <c r="Y90" s="49"/>
      <c r="Z90" s="49"/>
      <c r="AA90" s="49"/>
      <c r="AB90" s="49"/>
      <c r="AC90" s="49"/>
      <c r="AD90" s="78"/>
      <c r="AE90" s="78"/>
      <c r="AF90" s="78"/>
      <c r="AG90" s="78"/>
      <c r="AH90" s="78"/>
      <c r="AI90" s="78"/>
    </row>
    <row r="91" spans="1:35" ht="24.75" hidden="1" customHeight="1" x14ac:dyDescent="0.2">
      <c r="A91" s="76"/>
      <c r="B91" s="351">
        <v>5</v>
      </c>
      <c r="C91" s="352"/>
      <c r="D91" s="352" t="s">
        <v>170</v>
      </c>
      <c r="E91" s="352"/>
      <c r="F91" s="352"/>
      <c r="G91" s="353"/>
      <c r="H91" s="354"/>
      <c r="I91" s="387"/>
      <c r="J91" s="80"/>
      <c r="K91" s="2">
        <f>+$K$13</f>
        <v>561017</v>
      </c>
      <c r="L91" s="80"/>
      <c r="M91" s="2">
        <f t="shared" si="8"/>
        <v>561121</v>
      </c>
      <c r="N91" s="366"/>
      <c r="O91" s="366"/>
      <c r="P91" s="352"/>
      <c r="Q91" s="396"/>
      <c r="R91" s="396"/>
      <c r="S91" s="397">
        <f>IF(COUNTIF(J91:M93,"CUMPLE")&gt;=1,(G91*I91),0)* (IF(N91="PRESENTÓ CERTIFICADO",1,0))* (IF(O91="ACORDE A ITEM 5.2.1 (T.R.)",1,0) )* ( IF(OR(Q91="SIN OBSERVACIÓN", Q91="REQUERIMIENTOS SUBSANADOS"),1,0)) *(IF(OR(R91="NINGUNO", R91="CUMPLEN CON LO SOLICITADO"),1,0))</f>
        <v>0</v>
      </c>
      <c r="T91" s="348"/>
      <c r="U91" s="78"/>
      <c r="V91" s="78"/>
      <c r="W91" s="49"/>
      <c r="X91" s="49"/>
      <c r="Y91" s="49"/>
      <c r="Z91" s="49"/>
      <c r="AA91" s="49"/>
      <c r="AB91" s="49"/>
      <c r="AC91" s="49"/>
      <c r="AD91" s="78"/>
      <c r="AE91" s="78"/>
      <c r="AF91" s="78"/>
      <c r="AG91" s="78"/>
      <c r="AH91" s="78"/>
      <c r="AI91" s="78"/>
    </row>
    <row r="92" spans="1:35" ht="24.75" hidden="1" customHeight="1" x14ac:dyDescent="0.2">
      <c r="A92" s="76"/>
      <c r="B92" s="348"/>
      <c r="C92" s="348"/>
      <c r="D92" s="348"/>
      <c r="E92" s="348"/>
      <c r="F92" s="348"/>
      <c r="G92" s="348"/>
      <c r="H92" s="348"/>
      <c r="I92" s="348"/>
      <c r="J92" s="80"/>
      <c r="K92" s="2">
        <f>+$K$14</f>
        <v>561015</v>
      </c>
      <c r="L92" s="80"/>
      <c r="M92" s="2"/>
      <c r="N92" s="348"/>
      <c r="O92" s="348"/>
      <c r="P92" s="348"/>
      <c r="Q92" s="348"/>
      <c r="R92" s="348"/>
      <c r="S92" s="348"/>
      <c r="T92" s="348"/>
      <c r="U92" s="78"/>
      <c r="V92" s="78"/>
      <c r="W92" s="49"/>
      <c r="X92" s="49"/>
      <c r="Y92" s="49"/>
      <c r="Z92" s="49"/>
      <c r="AA92" s="49"/>
      <c r="AB92" s="49"/>
      <c r="AC92" s="49"/>
      <c r="AD92" s="78"/>
      <c r="AE92" s="78"/>
      <c r="AF92" s="78"/>
      <c r="AG92" s="78"/>
      <c r="AH92" s="78"/>
      <c r="AI92" s="78"/>
    </row>
    <row r="93" spans="1:35" ht="24.75" hidden="1" customHeight="1" x14ac:dyDescent="0.2">
      <c r="A93" s="76"/>
      <c r="B93" s="349"/>
      <c r="C93" s="349"/>
      <c r="D93" s="349"/>
      <c r="E93" s="349"/>
      <c r="F93" s="349"/>
      <c r="G93" s="349"/>
      <c r="H93" s="349"/>
      <c r="I93" s="349"/>
      <c r="J93" s="80"/>
      <c r="K93" s="2">
        <f>+$K$15</f>
        <v>561019</v>
      </c>
      <c r="L93" s="80"/>
      <c r="M93" s="2"/>
      <c r="N93" s="349"/>
      <c r="O93" s="349"/>
      <c r="P93" s="349"/>
      <c r="Q93" s="349"/>
      <c r="R93" s="349"/>
      <c r="S93" s="349"/>
      <c r="T93" s="349"/>
      <c r="U93" s="78"/>
      <c r="V93" s="78"/>
      <c r="W93" s="49"/>
      <c r="X93" s="49"/>
      <c r="Y93" s="49"/>
      <c r="Z93" s="49"/>
      <c r="AA93" s="78"/>
      <c r="AB93" s="78"/>
      <c r="AC93" s="78"/>
      <c r="AD93" s="78"/>
      <c r="AE93" s="78"/>
      <c r="AF93" s="78"/>
      <c r="AG93" s="78"/>
      <c r="AH93" s="78"/>
      <c r="AI93" s="78"/>
    </row>
    <row r="94" spans="1:35" ht="24.75" customHeight="1" x14ac:dyDescent="0.2">
      <c r="A94" s="65"/>
      <c r="B94" s="355" t="str">
        <f>IF(S95=" "," ",IF(S95&gt;=$H$6,"CUMPLE CON LA EXPERIENCIA REQUERIDA","NO CUMPLE CON LA EXPERIENCIA REQUERIDA"))</f>
        <v>CUMPLE CON LA EXPERIENCIA REQUERIDA</v>
      </c>
      <c r="C94" s="337"/>
      <c r="D94" s="337"/>
      <c r="E94" s="337"/>
      <c r="F94" s="337"/>
      <c r="G94" s="337"/>
      <c r="H94" s="337"/>
      <c r="I94" s="337"/>
      <c r="J94" s="337"/>
      <c r="K94" s="337"/>
      <c r="L94" s="337"/>
      <c r="M94" s="337"/>
      <c r="N94" s="337"/>
      <c r="O94" s="356"/>
      <c r="P94" s="398" t="s">
        <v>61</v>
      </c>
      <c r="Q94" s="362"/>
      <c r="R94" s="86"/>
      <c r="S94" s="87">
        <f>IF(T79="SI",SUM(S79:S93),0)</f>
        <v>4172.2800000000007</v>
      </c>
      <c r="T94" s="402" t="str">
        <f>IF(S95=" "," ",IF(S95&gt;=$H$6,"CUMPLE","NO CUMPLE"))</f>
        <v>CUMPLE</v>
      </c>
      <c r="U94" s="65"/>
      <c r="V94" s="65"/>
      <c r="W94" s="49"/>
      <c r="X94" s="49"/>
      <c r="Y94" s="49"/>
      <c r="Z94" s="49"/>
      <c r="AA94" s="65"/>
      <c r="AB94" s="65"/>
      <c r="AC94" s="65"/>
      <c r="AD94" s="65"/>
      <c r="AE94" s="65"/>
      <c r="AF94" s="65"/>
      <c r="AG94" s="65"/>
      <c r="AH94" s="65"/>
      <c r="AI94" s="65"/>
    </row>
    <row r="95" spans="1:35" ht="24.75" customHeight="1" x14ac:dyDescent="0.2">
      <c r="A95" s="78"/>
      <c r="B95" s="357"/>
      <c r="C95" s="358"/>
      <c r="D95" s="358"/>
      <c r="E95" s="358"/>
      <c r="F95" s="358"/>
      <c r="G95" s="358"/>
      <c r="H95" s="358"/>
      <c r="I95" s="358"/>
      <c r="J95" s="358"/>
      <c r="K95" s="358"/>
      <c r="L95" s="358"/>
      <c r="M95" s="358"/>
      <c r="N95" s="358"/>
      <c r="O95" s="359"/>
      <c r="P95" s="398" t="s">
        <v>62</v>
      </c>
      <c r="Q95" s="362"/>
      <c r="R95" s="86"/>
      <c r="S95" s="88">
        <f>IFERROR((S94/$P$6)," ")</f>
        <v>7.6275685557586845</v>
      </c>
      <c r="T95" s="349"/>
      <c r="U95" s="78"/>
      <c r="V95" s="78"/>
      <c r="W95" s="49"/>
      <c r="X95" s="49"/>
      <c r="Y95" s="49"/>
      <c r="Z95" s="49"/>
      <c r="AA95" s="78"/>
      <c r="AB95" s="78"/>
      <c r="AC95" s="78"/>
      <c r="AD95" s="78"/>
      <c r="AE95" s="78"/>
      <c r="AF95" s="78"/>
      <c r="AG95" s="78"/>
      <c r="AH95" s="78"/>
      <c r="AI95" s="78"/>
    </row>
    <row r="96" spans="1:35" ht="30" customHeight="1" x14ac:dyDescent="0.2">
      <c r="A96" s="49"/>
      <c r="B96" s="49"/>
      <c r="C96" s="49"/>
      <c r="D96" s="49"/>
      <c r="E96" s="61"/>
      <c r="F96" s="62"/>
      <c r="G96" s="62"/>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row>
    <row r="97" spans="1:35" ht="30" customHeight="1" x14ac:dyDescent="0.2">
      <c r="A97" s="49"/>
      <c r="B97" s="49"/>
      <c r="C97" s="49"/>
      <c r="D97" s="49"/>
      <c r="E97" s="61"/>
      <c r="F97" s="62"/>
      <c r="G97" s="62"/>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row>
    <row r="98" spans="1:35" ht="36" customHeight="1" x14ac:dyDescent="0.2">
      <c r="A98" s="49"/>
      <c r="B98" s="63">
        <v>5</v>
      </c>
      <c r="C98" s="363" t="s">
        <v>63</v>
      </c>
      <c r="D98" s="361"/>
      <c r="E98" s="362"/>
      <c r="F98" s="360" t="str">
        <f>IFERROR(VLOOKUP(B98,LISTA_OFERENTES,2,FALSE)," ")</f>
        <v>MUMA S.A.S</v>
      </c>
      <c r="G98" s="361"/>
      <c r="H98" s="361"/>
      <c r="I98" s="361"/>
      <c r="J98" s="361"/>
      <c r="K98" s="361"/>
      <c r="L98" s="361"/>
      <c r="M98" s="361"/>
      <c r="N98" s="361"/>
      <c r="O98" s="362"/>
      <c r="P98" s="399" t="s">
        <v>39</v>
      </c>
      <c r="Q98" s="361"/>
      <c r="R98" s="362"/>
      <c r="S98" s="64">
        <f>5-(INT(COUNTBLANK(C101:C115))-10)</f>
        <v>5</v>
      </c>
      <c r="T98" s="65"/>
      <c r="U98" s="49"/>
      <c r="V98" s="49"/>
      <c r="W98" s="49"/>
      <c r="X98" s="49"/>
      <c r="Y98" s="49"/>
      <c r="Z98" s="49"/>
      <c r="AA98" s="49"/>
      <c r="AB98" s="49"/>
      <c r="AC98" s="49"/>
      <c r="AD98" s="49"/>
      <c r="AE98" s="49"/>
      <c r="AF98" s="49"/>
      <c r="AG98" s="49"/>
      <c r="AH98" s="49"/>
      <c r="AI98" s="49"/>
    </row>
    <row r="99" spans="1:35" ht="46.5" customHeight="1" x14ac:dyDescent="0.25">
      <c r="A99" s="79"/>
      <c r="B99" s="364" t="s">
        <v>40</v>
      </c>
      <c r="C99" s="365" t="s">
        <v>41</v>
      </c>
      <c r="D99" s="365" t="s">
        <v>42</v>
      </c>
      <c r="E99" s="365" t="s">
        <v>43</v>
      </c>
      <c r="F99" s="365" t="s">
        <v>44</v>
      </c>
      <c r="G99" s="365" t="s">
        <v>45</v>
      </c>
      <c r="H99" s="365" t="s">
        <v>46</v>
      </c>
      <c r="I99" s="365" t="s">
        <v>47</v>
      </c>
      <c r="J99" s="391" t="s">
        <v>48</v>
      </c>
      <c r="K99" s="361"/>
      <c r="L99" s="361"/>
      <c r="M99" s="362"/>
      <c r="N99" s="365" t="s">
        <v>49</v>
      </c>
      <c r="O99" s="365" t="s">
        <v>50</v>
      </c>
      <c r="P99" s="89" t="s">
        <v>51</v>
      </c>
      <c r="Q99" s="89"/>
      <c r="R99" s="365" t="s">
        <v>52</v>
      </c>
      <c r="S99" s="365" t="s">
        <v>53</v>
      </c>
      <c r="T99" s="365" t="str">
        <f>T11</f>
        <v>CUMPLE CON EL REQUERIMIENTO OBLIGATORIO DE ESTAR INSCRITA EN AL MENOS DOS DE LOS CÓDIGOS 561017, 561015, 561019 y 561121.PARA LA EXPERIENCIA GENERAL</v>
      </c>
      <c r="U99" s="90"/>
      <c r="V99" s="90"/>
      <c r="W99" s="49"/>
      <c r="X99" s="49"/>
      <c r="Y99" s="49"/>
      <c r="Z99" s="49"/>
      <c r="AA99" s="49"/>
      <c r="AB99" s="49"/>
      <c r="AC99" s="49"/>
      <c r="AD99" s="79"/>
      <c r="AE99" s="79"/>
      <c r="AF99" s="79"/>
      <c r="AG99" s="79"/>
      <c r="AH99" s="79"/>
      <c r="AI99" s="79"/>
    </row>
    <row r="100" spans="1:35" ht="90.75" customHeight="1" x14ac:dyDescent="0.25">
      <c r="A100" s="79"/>
      <c r="B100" s="349"/>
      <c r="C100" s="349"/>
      <c r="D100" s="349"/>
      <c r="E100" s="349"/>
      <c r="F100" s="349"/>
      <c r="G100" s="349"/>
      <c r="H100" s="349"/>
      <c r="I100" s="349"/>
      <c r="J100" s="392" t="s">
        <v>64</v>
      </c>
      <c r="K100" s="361"/>
      <c r="L100" s="361"/>
      <c r="M100" s="362"/>
      <c r="N100" s="349"/>
      <c r="O100" s="349"/>
      <c r="P100" s="69" t="s">
        <v>9</v>
      </c>
      <c r="Q100" s="69" t="s">
        <v>57</v>
      </c>
      <c r="R100" s="349"/>
      <c r="S100" s="349"/>
      <c r="T100" s="349"/>
      <c r="U100" s="90"/>
      <c r="V100" s="90"/>
      <c r="W100" s="49"/>
      <c r="X100" s="49"/>
      <c r="Y100" s="49"/>
      <c r="Z100" s="49"/>
      <c r="AA100" s="49"/>
      <c r="AB100" s="49"/>
      <c r="AC100" s="49"/>
      <c r="AD100" s="79"/>
      <c r="AE100" s="79"/>
      <c r="AF100" s="79"/>
      <c r="AG100" s="79"/>
      <c r="AH100" s="79"/>
      <c r="AI100" s="79"/>
    </row>
    <row r="101" spans="1:35" ht="24.75" customHeight="1" x14ac:dyDescent="0.2">
      <c r="A101" s="76"/>
      <c r="B101" s="351">
        <v>1</v>
      </c>
      <c r="C101" s="367">
        <v>5</v>
      </c>
      <c r="D101" s="367">
        <v>7</v>
      </c>
      <c r="E101" s="367" t="s">
        <v>283</v>
      </c>
      <c r="F101" s="367" t="s">
        <v>284</v>
      </c>
      <c r="G101" s="370">
        <v>4574</v>
      </c>
      <c r="H101" s="373" t="s">
        <v>59</v>
      </c>
      <c r="I101" s="388">
        <v>1</v>
      </c>
      <c r="J101" s="80" t="s">
        <v>237</v>
      </c>
      <c r="K101" s="2">
        <f>+$K$13</f>
        <v>561017</v>
      </c>
      <c r="L101" s="80" t="s">
        <v>237</v>
      </c>
      <c r="M101" s="2">
        <f>+$M$13</f>
        <v>561121</v>
      </c>
      <c r="N101" s="393" t="s">
        <v>257</v>
      </c>
      <c r="O101" s="393" t="s">
        <v>258</v>
      </c>
      <c r="P101" s="352" t="s">
        <v>170</v>
      </c>
      <c r="Q101" s="396" t="s">
        <v>259</v>
      </c>
      <c r="R101" s="396" t="s">
        <v>260</v>
      </c>
      <c r="S101" s="397">
        <f>IF(COUNTIF(J101:M103,"CUMPLE")&gt;=1,(G101*I101),0)* (IF(N101="PRESENTÓ CERTIFICADO",1,0))* (IF(O101="ACORDE A ITEM 5.2.1 (T.R.)",1,0) )* ( IF(OR(Q101="SIN OBSERVACIÓN", Q101="REQUERIMIENTOS SUBSANADOS"),1,0)) *(IF(OR(R101="NINGUNO", R101="CUMPLEN CON LO SOLICITADO"),1,0))</f>
        <v>4574</v>
      </c>
      <c r="T101" s="403" t="s">
        <v>60</v>
      </c>
      <c r="U101" s="78"/>
      <c r="V101" s="78"/>
      <c r="W101" s="49"/>
      <c r="X101" s="49"/>
      <c r="Y101" s="49"/>
      <c r="Z101" s="49"/>
      <c r="AA101" s="49"/>
      <c r="AB101" s="49"/>
      <c r="AC101" s="49"/>
      <c r="AD101" s="78"/>
      <c r="AE101" s="78"/>
      <c r="AF101" s="78"/>
      <c r="AG101" s="78"/>
      <c r="AH101" s="78"/>
      <c r="AI101" s="78"/>
    </row>
    <row r="102" spans="1:35" ht="24.75" customHeight="1" x14ac:dyDescent="0.2">
      <c r="A102" s="76"/>
      <c r="B102" s="348"/>
      <c r="C102" s="368"/>
      <c r="D102" s="368"/>
      <c r="E102" s="368"/>
      <c r="F102" s="368"/>
      <c r="G102" s="371"/>
      <c r="H102" s="374"/>
      <c r="I102" s="389"/>
      <c r="J102" s="80" t="s">
        <v>237</v>
      </c>
      <c r="K102" s="2">
        <f>+$K$14</f>
        <v>561015</v>
      </c>
      <c r="L102" s="80"/>
      <c r="M102" s="2"/>
      <c r="N102" s="348"/>
      <c r="O102" s="348"/>
      <c r="P102" s="348"/>
      <c r="Q102" s="348"/>
      <c r="R102" s="348"/>
      <c r="S102" s="348"/>
      <c r="T102" s="348"/>
      <c r="U102" s="78"/>
      <c r="V102" s="78"/>
      <c r="W102" s="49"/>
      <c r="X102" s="49"/>
      <c r="Y102" s="49"/>
      <c r="Z102" s="49"/>
      <c r="AA102" s="49"/>
      <c r="AB102" s="49"/>
      <c r="AC102" s="49"/>
      <c r="AD102" s="78"/>
      <c r="AE102" s="78"/>
      <c r="AF102" s="78"/>
      <c r="AG102" s="78"/>
      <c r="AH102" s="78"/>
      <c r="AI102" s="78"/>
    </row>
    <row r="103" spans="1:35" ht="24.75" customHeight="1" x14ac:dyDescent="0.2">
      <c r="A103" s="76"/>
      <c r="B103" s="349"/>
      <c r="C103" s="369"/>
      <c r="D103" s="369"/>
      <c r="E103" s="369"/>
      <c r="F103" s="369"/>
      <c r="G103" s="372"/>
      <c r="H103" s="375"/>
      <c r="I103" s="390"/>
      <c r="J103" s="80" t="s">
        <v>238</v>
      </c>
      <c r="K103" s="2">
        <f>+$K$15</f>
        <v>561019</v>
      </c>
      <c r="L103" s="80"/>
      <c r="M103" s="2"/>
      <c r="N103" s="349"/>
      <c r="O103" s="349"/>
      <c r="P103" s="349"/>
      <c r="Q103" s="349"/>
      <c r="R103" s="349"/>
      <c r="S103" s="349"/>
      <c r="T103" s="348"/>
      <c r="U103" s="78"/>
      <c r="V103" s="78"/>
      <c r="W103" s="49"/>
      <c r="X103" s="49"/>
      <c r="Y103" s="49"/>
      <c r="Z103" s="49"/>
      <c r="AA103" s="49"/>
      <c r="AB103" s="49"/>
      <c r="AC103" s="49"/>
      <c r="AD103" s="78"/>
      <c r="AE103" s="78"/>
      <c r="AF103" s="78"/>
      <c r="AG103" s="78"/>
      <c r="AH103" s="78"/>
      <c r="AI103" s="78"/>
    </row>
    <row r="104" spans="1:35" ht="24.75" customHeight="1" x14ac:dyDescent="0.2">
      <c r="A104" s="76"/>
      <c r="B104" s="351">
        <v>2</v>
      </c>
      <c r="C104" s="376">
        <v>13</v>
      </c>
      <c r="D104" s="379">
        <v>9</v>
      </c>
      <c r="E104" s="379" t="s">
        <v>285</v>
      </c>
      <c r="F104" s="367" t="s">
        <v>286</v>
      </c>
      <c r="G104" s="382">
        <v>1562</v>
      </c>
      <c r="H104" s="373" t="s">
        <v>59</v>
      </c>
      <c r="I104" s="388">
        <v>1</v>
      </c>
      <c r="J104" s="80" t="s">
        <v>237</v>
      </c>
      <c r="K104" s="2">
        <f>+$K$13</f>
        <v>561017</v>
      </c>
      <c r="L104" s="80" t="s">
        <v>237</v>
      </c>
      <c r="M104" s="2">
        <f t="shared" ref="M104:M113" si="9">M82</f>
        <v>561121</v>
      </c>
      <c r="N104" s="366" t="s">
        <v>257</v>
      </c>
      <c r="O104" s="366" t="s">
        <v>258</v>
      </c>
      <c r="P104" s="400" t="s">
        <v>170</v>
      </c>
      <c r="Q104" s="401" t="s">
        <v>259</v>
      </c>
      <c r="R104" s="401" t="s">
        <v>260</v>
      </c>
      <c r="S104" s="397">
        <f>IF(COUNTIF(J104:M106,"CUMPLE")&gt;=1,(G104*I104),0)* (IF(N104="PRESENTÓ CERTIFICADO",1,0))* (IF(O104="ACORDE A ITEM 5.2.1 (T.R.)",1,0) )* ( IF(OR(Q104="SIN OBSERVACIÓN", Q104="REQUERIMIENTOS SUBSANADOS"),1,0)) *(IF(OR(R104="NINGUNO", R104="CUMPLEN CON LO SOLICITADO"),1,0))</f>
        <v>1562</v>
      </c>
      <c r="T104" s="348"/>
      <c r="U104" s="78"/>
      <c r="V104" s="78"/>
      <c r="W104" s="49"/>
      <c r="X104" s="49"/>
      <c r="Y104" s="49"/>
      <c r="Z104" s="49"/>
      <c r="AA104" s="49"/>
      <c r="AB104" s="49"/>
      <c r="AC104" s="49"/>
      <c r="AD104" s="78"/>
      <c r="AE104" s="78"/>
      <c r="AF104" s="78"/>
      <c r="AG104" s="78"/>
      <c r="AH104" s="78"/>
      <c r="AI104" s="78"/>
    </row>
    <row r="105" spans="1:35" ht="24.75" customHeight="1" x14ac:dyDescent="0.2">
      <c r="A105" s="76"/>
      <c r="B105" s="348"/>
      <c r="C105" s="377"/>
      <c r="D105" s="380"/>
      <c r="E105" s="380"/>
      <c r="F105" s="368"/>
      <c r="G105" s="383"/>
      <c r="H105" s="374"/>
      <c r="I105" s="389"/>
      <c r="J105" s="80" t="s">
        <v>237</v>
      </c>
      <c r="K105" s="2">
        <f>+$K$14</f>
        <v>561015</v>
      </c>
      <c r="L105" s="80"/>
      <c r="M105" s="2"/>
      <c r="N105" s="348"/>
      <c r="O105" s="348"/>
      <c r="P105" s="348"/>
      <c r="Q105" s="348"/>
      <c r="R105" s="348"/>
      <c r="S105" s="348"/>
      <c r="T105" s="348"/>
      <c r="U105" s="78"/>
      <c r="V105" s="78"/>
      <c r="W105" s="49"/>
      <c r="X105" s="49"/>
      <c r="Y105" s="49"/>
      <c r="Z105" s="49"/>
      <c r="AA105" s="49"/>
      <c r="AB105" s="49"/>
      <c r="AC105" s="49"/>
      <c r="AD105" s="78"/>
      <c r="AE105" s="78"/>
      <c r="AF105" s="78"/>
      <c r="AG105" s="78"/>
      <c r="AH105" s="78"/>
      <c r="AI105" s="78"/>
    </row>
    <row r="106" spans="1:35" ht="24.75" customHeight="1" x14ac:dyDescent="0.2">
      <c r="A106" s="76"/>
      <c r="B106" s="349"/>
      <c r="C106" s="378"/>
      <c r="D106" s="381"/>
      <c r="E106" s="381"/>
      <c r="F106" s="369"/>
      <c r="G106" s="384"/>
      <c r="H106" s="375"/>
      <c r="I106" s="390"/>
      <c r="J106" s="80" t="s">
        <v>238</v>
      </c>
      <c r="K106" s="2">
        <f>+$K$15</f>
        <v>561019</v>
      </c>
      <c r="L106" s="80"/>
      <c r="M106" s="2"/>
      <c r="N106" s="349"/>
      <c r="O106" s="349"/>
      <c r="P106" s="349"/>
      <c r="Q106" s="349"/>
      <c r="R106" s="349"/>
      <c r="S106" s="349"/>
      <c r="T106" s="348"/>
      <c r="U106" s="78"/>
      <c r="V106" s="78"/>
      <c r="W106" s="49"/>
      <c r="X106" s="49"/>
      <c r="Y106" s="49"/>
      <c r="Z106" s="49"/>
      <c r="AA106" s="49"/>
      <c r="AB106" s="49"/>
      <c r="AC106" s="49"/>
      <c r="AD106" s="78"/>
      <c r="AE106" s="78"/>
      <c r="AF106" s="78"/>
      <c r="AG106" s="78"/>
      <c r="AH106" s="78"/>
      <c r="AI106" s="78"/>
    </row>
    <row r="107" spans="1:35" ht="24.75" customHeight="1" x14ac:dyDescent="0.2">
      <c r="A107" s="76"/>
      <c r="B107" s="351">
        <v>3</v>
      </c>
      <c r="C107" s="367">
        <v>15</v>
      </c>
      <c r="D107" s="367">
        <v>10</v>
      </c>
      <c r="E107" s="367" t="s">
        <v>287</v>
      </c>
      <c r="F107" s="367" t="s">
        <v>288</v>
      </c>
      <c r="G107" s="370">
        <v>176</v>
      </c>
      <c r="H107" s="373" t="s">
        <v>59</v>
      </c>
      <c r="I107" s="388">
        <v>1</v>
      </c>
      <c r="J107" s="80" t="s">
        <v>238</v>
      </c>
      <c r="K107" s="2">
        <f>+$K$13</f>
        <v>561017</v>
      </c>
      <c r="L107" s="80" t="s">
        <v>237</v>
      </c>
      <c r="M107" s="2">
        <f t="shared" si="9"/>
        <v>561121</v>
      </c>
      <c r="N107" s="366" t="s">
        <v>257</v>
      </c>
      <c r="O107" s="366" t="s">
        <v>258</v>
      </c>
      <c r="P107" s="400" t="s">
        <v>170</v>
      </c>
      <c r="Q107" s="396" t="s">
        <v>259</v>
      </c>
      <c r="R107" s="396" t="s">
        <v>260</v>
      </c>
      <c r="S107" s="397">
        <f>IF(COUNTIF(J107:M109,"CUMPLE")&gt;=1,(G107*I107),0)* (IF(N107="PRESENTÓ CERTIFICADO",1,0))* (IF(O107="ACORDE A ITEM 5.2.1 (T.R.)",1,0) )* ( IF(OR(Q107="SIN OBSERVACIÓN", Q107="REQUERIMIENTOS SUBSANADOS"),1,0)) *(IF(OR(R107="NINGUNO", R107="CUMPLEN CON LO SOLICITADO"),1,0))</f>
        <v>176</v>
      </c>
      <c r="T107" s="348"/>
      <c r="U107" s="78"/>
      <c r="V107" s="78"/>
      <c r="W107" s="49"/>
      <c r="X107" s="49"/>
      <c r="Y107" s="49"/>
      <c r="Z107" s="49"/>
      <c r="AA107" s="49"/>
      <c r="AB107" s="49"/>
      <c r="AC107" s="49"/>
      <c r="AD107" s="78"/>
      <c r="AE107" s="78"/>
      <c r="AF107" s="78"/>
      <c r="AG107" s="78"/>
      <c r="AH107" s="78"/>
      <c r="AI107" s="78"/>
    </row>
    <row r="108" spans="1:35" ht="24.75" customHeight="1" x14ac:dyDescent="0.2">
      <c r="A108" s="76"/>
      <c r="B108" s="348"/>
      <c r="C108" s="368"/>
      <c r="D108" s="368"/>
      <c r="E108" s="368"/>
      <c r="F108" s="368"/>
      <c r="G108" s="371"/>
      <c r="H108" s="374"/>
      <c r="I108" s="389"/>
      <c r="J108" s="80" t="s">
        <v>237</v>
      </c>
      <c r="K108" s="2">
        <f>+$K$14</f>
        <v>561015</v>
      </c>
      <c r="L108" s="80"/>
      <c r="M108" s="2"/>
      <c r="N108" s="348"/>
      <c r="O108" s="348"/>
      <c r="P108" s="348"/>
      <c r="Q108" s="348"/>
      <c r="R108" s="348"/>
      <c r="S108" s="348"/>
      <c r="T108" s="348"/>
      <c r="U108" s="78"/>
      <c r="V108" s="78"/>
      <c r="W108" s="49"/>
      <c r="X108" s="49"/>
      <c r="Y108" s="49"/>
      <c r="Z108" s="49"/>
      <c r="AA108" s="49"/>
      <c r="AB108" s="49"/>
      <c r="AC108" s="49"/>
      <c r="AD108" s="78"/>
      <c r="AE108" s="78"/>
      <c r="AF108" s="78"/>
      <c r="AG108" s="78"/>
      <c r="AH108" s="78"/>
      <c r="AI108" s="78"/>
    </row>
    <row r="109" spans="1:35" ht="24.75" customHeight="1" x14ac:dyDescent="0.2">
      <c r="A109" s="76"/>
      <c r="B109" s="349"/>
      <c r="C109" s="369"/>
      <c r="D109" s="369"/>
      <c r="E109" s="369"/>
      <c r="F109" s="369"/>
      <c r="G109" s="372"/>
      <c r="H109" s="375"/>
      <c r="I109" s="390"/>
      <c r="J109" s="80" t="s">
        <v>238</v>
      </c>
      <c r="K109" s="2">
        <f>+$K$15</f>
        <v>561019</v>
      </c>
      <c r="L109" s="80"/>
      <c r="M109" s="2"/>
      <c r="N109" s="349"/>
      <c r="O109" s="349"/>
      <c r="P109" s="349"/>
      <c r="Q109" s="349"/>
      <c r="R109" s="349"/>
      <c r="S109" s="349"/>
      <c r="T109" s="348"/>
      <c r="U109" s="78"/>
      <c r="V109" s="78"/>
      <c r="W109" s="49"/>
      <c r="X109" s="49"/>
      <c r="Y109" s="49"/>
      <c r="Z109" s="49"/>
      <c r="AA109" s="49"/>
      <c r="AB109" s="49"/>
      <c r="AC109" s="49"/>
      <c r="AD109" s="78"/>
      <c r="AE109" s="78"/>
      <c r="AF109" s="78"/>
      <c r="AG109" s="78"/>
      <c r="AH109" s="78"/>
      <c r="AI109" s="78"/>
    </row>
    <row r="110" spans="1:35" ht="24.75" customHeight="1" x14ac:dyDescent="0.2">
      <c r="A110" s="76"/>
      <c r="B110" s="351">
        <v>4</v>
      </c>
      <c r="C110" s="379">
        <v>16</v>
      </c>
      <c r="D110" s="379">
        <v>10</v>
      </c>
      <c r="E110" s="379" t="s">
        <v>289</v>
      </c>
      <c r="F110" s="379" t="s">
        <v>290</v>
      </c>
      <c r="G110" s="382">
        <v>2377</v>
      </c>
      <c r="H110" s="373" t="s">
        <v>59</v>
      </c>
      <c r="I110" s="388">
        <v>1</v>
      </c>
      <c r="J110" s="80" t="s">
        <v>237</v>
      </c>
      <c r="K110" s="2">
        <f>+$K$13</f>
        <v>561017</v>
      </c>
      <c r="L110" s="80" t="s">
        <v>237</v>
      </c>
      <c r="M110" s="2">
        <f t="shared" si="9"/>
        <v>561121</v>
      </c>
      <c r="N110" s="366" t="s">
        <v>257</v>
      </c>
      <c r="O110" s="366" t="s">
        <v>258</v>
      </c>
      <c r="P110" s="400" t="s">
        <v>170</v>
      </c>
      <c r="Q110" s="401" t="s">
        <v>259</v>
      </c>
      <c r="R110" s="401" t="s">
        <v>260</v>
      </c>
      <c r="S110" s="397">
        <f>IF(COUNTIF(J110:M112,"CUMPLE")&gt;=1,(G110*I110),0)* (IF(N110="PRESENTÓ CERTIFICADO",1,0))* (IF(O110="ACORDE A ITEM 5.2.1 (T.R.)",1,0) )* ( IF(OR(Q110="SIN OBSERVACIÓN", Q110="REQUERIMIENTOS SUBSANADOS"),1,0)) *(IF(OR(R110="NINGUNO", R110="CUMPLEN CON LO SOLICITADO"),1,0))</f>
        <v>2377</v>
      </c>
      <c r="T110" s="348"/>
      <c r="U110" s="78"/>
      <c r="V110" s="78"/>
      <c r="W110" s="49"/>
      <c r="X110" s="49"/>
      <c r="Y110" s="49"/>
      <c r="Z110" s="49"/>
      <c r="AA110" s="49"/>
      <c r="AB110" s="49"/>
      <c r="AC110" s="49"/>
      <c r="AD110" s="78"/>
      <c r="AE110" s="78"/>
      <c r="AF110" s="78"/>
      <c r="AG110" s="78"/>
      <c r="AH110" s="78"/>
      <c r="AI110" s="78"/>
    </row>
    <row r="111" spans="1:35" ht="24.75" customHeight="1" x14ac:dyDescent="0.2">
      <c r="A111" s="76"/>
      <c r="B111" s="348"/>
      <c r="C111" s="380"/>
      <c r="D111" s="380"/>
      <c r="E111" s="380"/>
      <c r="F111" s="380"/>
      <c r="G111" s="383"/>
      <c r="H111" s="374"/>
      <c r="I111" s="389"/>
      <c r="J111" s="80" t="s">
        <v>237</v>
      </c>
      <c r="K111" s="2">
        <f>+$K$14</f>
        <v>561015</v>
      </c>
      <c r="L111" s="80"/>
      <c r="M111" s="2"/>
      <c r="N111" s="348"/>
      <c r="O111" s="348"/>
      <c r="P111" s="348"/>
      <c r="Q111" s="348"/>
      <c r="R111" s="348"/>
      <c r="S111" s="348"/>
      <c r="T111" s="348"/>
      <c r="U111" s="78"/>
      <c r="V111" s="78"/>
      <c r="W111" s="49"/>
      <c r="X111" s="49"/>
      <c r="Y111" s="49"/>
      <c r="Z111" s="49"/>
      <c r="AA111" s="49"/>
      <c r="AB111" s="49"/>
      <c r="AC111" s="49"/>
      <c r="AD111" s="78"/>
      <c r="AE111" s="78"/>
      <c r="AF111" s="78"/>
      <c r="AG111" s="78"/>
      <c r="AH111" s="78"/>
      <c r="AI111" s="78"/>
    </row>
    <row r="112" spans="1:35" ht="24.75" customHeight="1" x14ac:dyDescent="0.2">
      <c r="A112" s="76"/>
      <c r="B112" s="349"/>
      <c r="C112" s="381"/>
      <c r="D112" s="381"/>
      <c r="E112" s="381"/>
      <c r="F112" s="381"/>
      <c r="G112" s="384"/>
      <c r="H112" s="375"/>
      <c r="I112" s="390"/>
      <c r="J112" s="80" t="s">
        <v>238</v>
      </c>
      <c r="K112" s="2">
        <f>+$K$15</f>
        <v>561019</v>
      </c>
      <c r="L112" s="80"/>
      <c r="M112" s="2"/>
      <c r="N112" s="349"/>
      <c r="O112" s="349"/>
      <c r="P112" s="349"/>
      <c r="Q112" s="349"/>
      <c r="R112" s="349"/>
      <c r="S112" s="349"/>
      <c r="T112" s="348"/>
      <c r="U112" s="78"/>
      <c r="V112" s="78"/>
      <c r="W112" s="49"/>
      <c r="X112" s="49"/>
      <c r="Y112" s="49"/>
      <c r="Z112" s="49"/>
      <c r="AA112" s="49"/>
      <c r="AB112" s="49"/>
      <c r="AC112" s="49"/>
      <c r="AD112" s="78"/>
      <c r="AE112" s="78"/>
      <c r="AF112" s="78"/>
      <c r="AG112" s="78"/>
      <c r="AH112" s="78"/>
      <c r="AI112" s="78"/>
    </row>
    <row r="113" spans="1:35" ht="24.75" customHeight="1" x14ac:dyDescent="0.2">
      <c r="A113" s="76"/>
      <c r="B113" s="351">
        <v>5</v>
      </c>
      <c r="C113" s="367">
        <v>57</v>
      </c>
      <c r="D113" s="367">
        <v>22</v>
      </c>
      <c r="E113" s="367" t="s">
        <v>291</v>
      </c>
      <c r="F113" s="367" t="s">
        <v>292</v>
      </c>
      <c r="G113" s="370">
        <v>2365</v>
      </c>
      <c r="H113" s="373" t="s">
        <v>59</v>
      </c>
      <c r="I113" s="388">
        <v>1</v>
      </c>
      <c r="J113" s="80" t="s">
        <v>238</v>
      </c>
      <c r="K113" s="2">
        <f>+$K$13</f>
        <v>561017</v>
      </c>
      <c r="L113" s="80" t="s">
        <v>237</v>
      </c>
      <c r="M113" s="2">
        <f t="shared" si="9"/>
        <v>561121</v>
      </c>
      <c r="N113" s="366" t="s">
        <v>257</v>
      </c>
      <c r="O113" s="366" t="s">
        <v>258</v>
      </c>
      <c r="P113" s="400" t="s">
        <v>170</v>
      </c>
      <c r="Q113" s="396" t="s">
        <v>259</v>
      </c>
      <c r="R113" s="396" t="s">
        <v>260</v>
      </c>
      <c r="S113" s="397">
        <f>IF(COUNTIF(J113:M115,"CUMPLE")&gt;=1,(G113*I113),0)* (IF(N113="PRESENTÓ CERTIFICADO",1,0))* (IF(O113="ACORDE A ITEM 5.2.1 (T.R.)",1,0) )* ( IF(OR(Q113="SIN OBSERVACIÓN", Q113="REQUERIMIENTOS SUBSANADOS"),1,0)) *(IF(OR(R113="NINGUNO", R113="CUMPLEN CON LO SOLICITADO"),1,0))</f>
        <v>2365</v>
      </c>
      <c r="T113" s="348"/>
      <c r="U113" s="78"/>
      <c r="V113" s="78"/>
      <c r="W113" s="49"/>
      <c r="X113" s="49"/>
      <c r="Y113" s="49"/>
      <c r="Z113" s="49"/>
      <c r="AA113" s="49"/>
      <c r="AB113" s="49"/>
      <c r="AC113" s="49"/>
      <c r="AD113" s="78"/>
      <c r="AE113" s="78"/>
      <c r="AF113" s="78"/>
      <c r="AG113" s="78"/>
      <c r="AH113" s="78"/>
      <c r="AI113" s="78"/>
    </row>
    <row r="114" spans="1:35" ht="24.75" customHeight="1" x14ac:dyDescent="0.2">
      <c r="A114" s="76"/>
      <c r="B114" s="348"/>
      <c r="C114" s="368"/>
      <c r="D114" s="368"/>
      <c r="E114" s="368"/>
      <c r="F114" s="368"/>
      <c r="G114" s="371"/>
      <c r="H114" s="374"/>
      <c r="I114" s="389"/>
      <c r="J114" s="80" t="s">
        <v>237</v>
      </c>
      <c r="K114" s="2">
        <f>+$K$14</f>
        <v>561015</v>
      </c>
      <c r="L114" s="80"/>
      <c r="M114" s="2"/>
      <c r="N114" s="348"/>
      <c r="O114" s="348"/>
      <c r="P114" s="348"/>
      <c r="Q114" s="348"/>
      <c r="R114" s="348"/>
      <c r="S114" s="348"/>
      <c r="T114" s="348"/>
      <c r="U114" s="78"/>
      <c r="V114" s="78"/>
      <c r="W114" s="49"/>
      <c r="X114" s="49"/>
      <c r="Y114" s="49"/>
      <c r="Z114" s="49"/>
      <c r="AA114" s="49"/>
      <c r="AB114" s="49"/>
      <c r="AC114" s="49"/>
      <c r="AD114" s="78"/>
      <c r="AE114" s="78"/>
      <c r="AF114" s="78"/>
      <c r="AG114" s="78"/>
      <c r="AH114" s="78"/>
      <c r="AI114" s="78"/>
    </row>
    <row r="115" spans="1:35" ht="24.75" customHeight="1" x14ac:dyDescent="0.2">
      <c r="A115" s="76"/>
      <c r="B115" s="349"/>
      <c r="C115" s="369"/>
      <c r="D115" s="369"/>
      <c r="E115" s="369"/>
      <c r="F115" s="369"/>
      <c r="G115" s="372"/>
      <c r="H115" s="375"/>
      <c r="I115" s="390"/>
      <c r="J115" s="80" t="s">
        <v>238</v>
      </c>
      <c r="K115" s="2">
        <f>+$K$15</f>
        <v>561019</v>
      </c>
      <c r="L115" s="80"/>
      <c r="M115" s="2"/>
      <c r="N115" s="349"/>
      <c r="O115" s="349"/>
      <c r="P115" s="349"/>
      <c r="Q115" s="349"/>
      <c r="R115" s="349"/>
      <c r="S115" s="349"/>
      <c r="T115" s="349"/>
      <c r="U115" s="78"/>
      <c r="V115" s="78"/>
      <c r="W115" s="49"/>
      <c r="X115" s="49"/>
      <c r="Y115" s="49"/>
      <c r="Z115" s="49"/>
      <c r="AA115" s="78"/>
      <c r="AB115" s="78"/>
      <c r="AC115" s="78"/>
      <c r="AD115" s="78"/>
      <c r="AE115" s="78"/>
      <c r="AF115" s="78"/>
      <c r="AG115" s="78"/>
      <c r="AH115" s="78"/>
      <c r="AI115" s="78"/>
    </row>
    <row r="116" spans="1:35" ht="24.75" customHeight="1" x14ac:dyDescent="0.2">
      <c r="A116" s="65"/>
      <c r="B116" s="355" t="str">
        <f>IF(S117=" "," ",IF(S117&gt;=$H$6,"CUMPLE CON LA EXPERIENCIA REQUERIDA","NO CUMPLE CON LA EXPERIENCIA REQUERIDA"))</f>
        <v>CUMPLE CON LA EXPERIENCIA REQUERIDA</v>
      </c>
      <c r="C116" s="337"/>
      <c r="D116" s="337"/>
      <c r="E116" s="337"/>
      <c r="F116" s="337"/>
      <c r="G116" s="337"/>
      <c r="H116" s="337"/>
      <c r="I116" s="337"/>
      <c r="J116" s="337"/>
      <c r="K116" s="337"/>
      <c r="L116" s="337"/>
      <c r="M116" s="337"/>
      <c r="N116" s="337"/>
      <c r="O116" s="356"/>
      <c r="P116" s="398" t="s">
        <v>61</v>
      </c>
      <c r="Q116" s="362"/>
      <c r="R116" s="86"/>
      <c r="S116" s="87">
        <f>IF(T101="SI",SUM(S101:S115),0)</f>
        <v>11054</v>
      </c>
      <c r="T116" s="402" t="str">
        <f>IF(S117=" "," ",IF(S117&gt;=$H$6,"CUMPLE","NO CUMPLE"))</f>
        <v>CUMPLE</v>
      </c>
      <c r="U116" s="65"/>
      <c r="V116" s="65"/>
      <c r="W116" s="49"/>
      <c r="X116" s="49"/>
      <c r="Y116" s="49"/>
      <c r="Z116" s="49"/>
      <c r="AA116" s="65"/>
      <c r="AB116" s="65"/>
      <c r="AC116" s="65"/>
      <c r="AD116" s="65"/>
      <c r="AE116" s="65"/>
      <c r="AF116" s="65"/>
      <c r="AG116" s="65"/>
      <c r="AH116" s="65"/>
      <c r="AI116" s="65"/>
    </row>
    <row r="117" spans="1:35" ht="24.75" customHeight="1" x14ac:dyDescent="0.2">
      <c r="A117" s="78"/>
      <c r="B117" s="357"/>
      <c r="C117" s="358"/>
      <c r="D117" s="358"/>
      <c r="E117" s="358"/>
      <c r="F117" s="358"/>
      <c r="G117" s="358"/>
      <c r="H117" s="358"/>
      <c r="I117" s="358"/>
      <c r="J117" s="358"/>
      <c r="K117" s="358"/>
      <c r="L117" s="358"/>
      <c r="M117" s="358"/>
      <c r="N117" s="358"/>
      <c r="O117" s="359"/>
      <c r="P117" s="398" t="s">
        <v>62</v>
      </c>
      <c r="Q117" s="362"/>
      <c r="R117" s="86"/>
      <c r="S117" s="88">
        <f>IFERROR((S116/$P$6)," ")</f>
        <v>20.208409506398539</v>
      </c>
      <c r="T117" s="349"/>
      <c r="U117" s="78"/>
      <c r="V117" s="78"/>
      <c r="W117" s="49"/>
      <c r="X117" s="49"/>
      <c r="Y117" s="49"/>
      <c r="Z117" s="49"/>
      <c r="AA117" s="78"/>
      <c r="AB117" s="78"/>
      <c r="AC117" s="78"/>
      <c r="AD117" s="78"/>
      <c r="AE117" s="78"/>
      <c r="AF117" s="78"/>
      <c r="AG117" s="78"/>
      <c r="AH117" s="78"/>
      <c r="AI117" s="78"/>
    </row>
    <row r="118" spans="1:35" ht="30" customHeight="1" x14ac:dyDescent="0.2">
      <c r="A118" s="49"/>
      <c r="B118" s="49"/>
      <c r="C118" s="49"/>
      <c r="D118" s="49"/>
      <c r="E118" s="61"/>
      <c r="F118" s="62"/>
      <c r="G118" s="62"/>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row>
    <row r="119" spans="1:35" ht="30" customHeight="1" x14ac:dyDescent="0.2">
      <c r="A119" s="49"/>
      <c r="B119" s="49"/>
      <c r="C119" s="49"/>
      <c r="D119" s="49"/>
      <c r="E119" s="61"/>
      <c r="F119" s="62"/>
      <c r="G119" s="62"/>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row>
    <row r="120" spans="1:35" ht="36" customHeight="1" x14ac:dyDescent="0.2">
      <c r="A120" s="49"/>
      <c r="B120" s="63">
        <v>6</v>
      </c>
      <c r="C120" s="363" t="s">
        <v>63</v>
      </c>
      <c r="D120" s="361"/>
      <c r="E120" s="362"/>
      <c r="F120" s="360" t="str">
        <f>IFERROR(VLOOKUP(B120,LISTA_OFERENTES,2,FALSE)," ")</f>
        <v>SOLINOFF CORPORATION S.A.S</v>
      </c>
      <c r="G120" s="361"/>
      <c r="H120" s="361"/>
      <c r="I120" s="361"/>
      <c r="J120" s="361"/>
      <c r="K120" s="361"/>
      <c r="L120" s="361"/>
      <c r="M120" s="361"/>
      <c r="N120" s="361"/>
      <c r="O120" s="362"/>
      <c r="P120" s="399" t="s">
        <v>39</v>
      </c>
      <c r="Q120" s="361"/>
      <c r="R120" s="362"/>
      <c r="S120" s="64">
        <f>5-(INT(COUNTBLANK(C123:C137))-10)</f>
        <v>3</v>
      </c>
      <c r="T120" s="65"/>
      <c r="U120" s="49"/>
      <c r="V120" s="49"/>
      <c r="W120" s="49"/>
      <c r="X120" s="49"/>
      <c r="Y120" s="49"/>
      <c r="Z120" s="49"/>
      <c r="AA120" s="49"/>
      <c r="AB120" s="49"/>
      <c r="AC120" s="49"/>
      <c r="AD120" s="49"/>
      <c r="AE120" s="49"/>
      <c r="AF120" s="49"/>
      <c r="AG120" s="49"/>
      <c r="AH120" s="49"/>
      <c r="AI120" s="49"/>
    </row>
    <row r="121" spans="1:35" ht="48.75" customHeight="1" x14ac:dyDescent="0.25">
      <c r="A121" s="79"/>
      <c r="B121" s="364" t="s">
        <v>40</v>
      </c>
      <c r="C121" s="365" t="s">
        <v>41</v>
      </c>
      <c r="D121" s="365" t="s">
        <v>42</v>
      </c>
      <c r="E121" s="365" t="s">
        <v>43</v>
      </c>
      <c r="F121" s="365" t="s">
        <v>44</v>
      </c>
      <c r="G121" s="365" t="s">
        <v>45</v>
      </c>
      <c r="H121" s="365" t="s">
        <v>46</v>
      </c>
      <c r="I121" s="365" t="s">
        <v>47</v>
      </c>
      <c r="J121" s="391" t="s">
        <v>48</v>
      </c>
      <c r="K121" s="361"/>
      <c r="L121" s="361"/>
      <c r="M121" s="362"/>
      <c r="N121" s="365" t="s">
        <v>49</v>
      </c>
      <c r="O121" s="365" t="s">
        <v>50</v>
      </c>
      <c r="P121" s="89" t="s">
        <v>51</v>
      </c>
      <c r="Q121" s="89"/>
      <c r="R121" s="365" t="s">
        <v>52</v>
      </c>
      <c r="S121" s="365" t="s">
        <v>53</v>
      </c>
      <c r="T121" s="365" t="str">
        <f>T11</f>
        <v>CUMPLE CON EL REQUERIMIENTO OBLIGATORIO DE ESTAR INSCRITA EN AL MENOS DOS DE LOS CÓDIGOS 561017, 561015, 561019 y 561121.PARA LA EXPERIENCIA GENERAL</v>
      </c>
      <c r="U121" s="90"/>
      <c r="V121" s="90"/>
      <c r="W121" s="49"/>
      <c r="X121" s="49"/>
      <c r="Y121" s="49"/>
      <c r="Z121" s="49"/>
      <c r="AA121" s="49"/>
      <c r="AB121" s="49"/>
      <c r="AC121" s="49"/>
      <c r="AD121" s="79"/>
      <c r="AE121" s="79"/>
      <c r="AF121" s="79"/>
      <c r="AG121" s="79"/>
      <c r="AH121" s="79"/>
      <c r="AI121" s="79"/>
    </row>
    <row r="122" spans="1:35" ht="106.5" customHeight="1" x14ac:dyDescent="0.25">
      <c r="A122" s="79"/>
      <c r="B122" s="349"/>
      <c r="C122" s="349"/>
      <c r="D122" s="349"/>
      <c r="E122" s="349"/>
      <c r="F122" s="349"/>
      <c r="G122" s="349"/>
      <c r="H122" s="349"/>
      <c r="I122" s="349"/>
      <c r="J122" s="392" t="s">
        <v>64</v>
      </c>
      <c r="K122" s="361"/>
      <c r="L122" s="361"/>
      <c r="M122" s="362"/>
      <c r="N122" s="349"/>
      <c r="O122" s="349"/>
      <c r="P122" s="69" t="s">
        <v>9</v>
      </c>
      <c r="Q122" s="69" t="s">
        <v>57</v>
      </c>
      <c r="R122" s="349"/>
      <c r="S122" s="349"/>
      <c r="T122" s="349"/>
      <c r="U122" s="90"/>
      <c r="V122" s="90"/>
      <c r="W122" s="49"/>
      <c r="X122" s="49"/>
      <c r="Y122" s="49"/>
      <c r="Z122" s="49"/>
      <c r="AA122" s="49"/>
      <c r="AB122" s="49"/>
      <c r="AC122" s="49"/>
      <c r="AD122" s="79"/>
      <c r="AE122" s="79"/>
      <c r="AF122" s="79"/>
      <c r="AG122" s="79"/>
      <c r="AH122" s="79"/>
      <c r="AI122" s="79"/>
    </row>
    <row r="123" spans="1:35" ht="24.75" customHeight="1" x14ac:dyDescent="0.2">
      <c r="A123" s="76"/>
      <c r="B123" s="351">
        <v>1</v>
      </c>
      <c r="C123" s="352">
        <v>86</v>
      </c>
      <c r="D123" s="352" t="s">
        <v>299</v>
      </c>
      <c r="E123" s="352">
        <v>4700004150</v>
      </c>
      <c r="F123" s="352" t="s">
        <v>301</v>
      </c>
      <c r="G123" s="353">
        <v>947.96</v>
      </c>
      <c r="H123" s="354" t="s">
        <v>59</v>
      </c>
      <c r="I123" s="387">
        <v>1</v>
      </c>
      <c r="J123" s="80" t="s">
        <v>237</v>
      </c>
      <c r="K123" s="2">
        <f>+$K$13</f>
        <v>561017</v>
      </c>
      <c r="L123" s="80" t="s">
        <v>238</v>
      </c>
      <c r="M123" s="2">
        <f>+$M$13</f>
        <v>561121</v>
      </c>
      <c r="N123" s="393" t="s">
        <v>257</v>
      </c>
      <c r="O123" s="393" t="s">
        <v>258</v>
      </c>
      <c r="P123" s="394" t="s">
        <v>170</v>
      </c>
      <c r="Q123" s="395" t="s">
        <v>259</v>
      </c>
      <c r="R123" s="396" t="s">
        <v>260</v>
      </c>
      <c r="S123" s="397">
        <f>IF(COUNTIF(J123:M125,"CUMPLE")&gt;=1,(G123*I123),0)* (IF(N123="PRESENTÓ CERTIFICADO",1,0))* (IF(O123="ACORDE A ITEM 5.2.1 (T.R.)",1,0) )* ( IF(OR(Q123="SIN OBSERVACIÓN", Q123="REQUERIMIENTOS SUBSANADOS"),1,0)) *(IF(OR(R123="NINGUNO", R123="CUMPLEN CON LO SOLICITADO"),1,0))</f>
        <v>947.96</v>
      </c>
      <c r="T123" s="403" t="s">
        <v>60</v>
      </c>
      <c r="U123" s="78"/>
      <c r="V123" s="78"/>
      <c r="W123" s="49"/>
      <c r="X123" s="49"/>
      <c r="Y123" s="49"/>
      <c r="Z123" s="49"/>
      <c r="AA123" s="49"/>
      <c r="AB123" s="49"/>
      <c r="AC123" s="49"/>
      <c r="AD123" s="78"/>
      <c r="AE123" s="78"/>
      <c r="AF123" s="78"/>
      <c r="AG123" s="78"/>
      <c r="AH123" s="78"/>
      <c r="AI123" s="78"/>
    </row>
    <row r="124" spans="1:35" ht="24.75" customHeight="1" x14ac:dyDescent="0.2">
      <c r="A124" s="76"/>
      <c r="B124" s="348"/>
      <c r="C124" s="348"/>
      <c r="D124" s="348"/>
      <c r="E124" s="348"/>
      <c r="F124" s="348"/>
      <c r="G124" s="348"/>
      <c r="H124" s="348"/>
      <c r="I124" s="348"/>
      <c r="J124" s="80" t="s">
        <v>237</v>
      </c>
      <c r="K124" s="2">
        <f>+$K$14</f>
        <v>561015</v>
      </c>
      <c r="L124" s="80"/>
      <c r="M124" s="2"/>
      <c r="N124" s="348"/>
      <c r="O124" s="348"/>
      <c r="P124" s="348"/>
      <c r="Q124" s="348"/>
      <c r="R124" s="348"/>
      <c r="S124" s="348"/>
      <c r="T124" s="348"/>
      <c r="U124" s="78"/>
      <c r="V124" s="78"/>
      <c r="W124" s="49"/>
      <c r="X124" s="49"/>
      <c r="Y124" s="49"/>
      <c r="Z124" s="49"/>
      <c r="AA124" s="49"/>
      <c r="AB124" s="49"/>
      <c r="AC124" s="49"/>
      <c r="AD124" s="78"/>
      <c r="AE124" s="78"/>
      <c r="AF124" s="78"/>
      <c r="AG124" s="78"/>
      <c r="AH124" s="78"/>
      <c r="AI124" s="78"/>
    </row>
    <row r="125" spans="1:35" ht="24.75" customHeight="1" x14ac:dyDescent="0.2">
      <c r="A125" s="76"/>
      <c r="B125" s="349"/>
      <c r="C125" s="349"/>
      <c r="D125" s="349"/>
      <c r="E125" s="349"/>
      <c r="F125" s="349"/>
      <c r="G125" s="349"/>
      <c r="H125" s="349"/>
      <c r="I125" s="349"/>
      <c r="J125" s="80" t="s">
        <v>238</v>
      </c>
      <c r="K125" s="2">
        <f>+$K$15</f>
        <v>561019</v>
      </c>
      <c r="L125" s="80"/>
      <c r="M125" s="2"/>
      <c r="N125" s="349"/>
      <c r="O125" s="349"/>
      <c r="P125" s="349"/>
      <c r="Q125" s="349"/>
      <c r="R125" s="349"/>
      <c r="S125" s="349"/>
      <c r="T125" s="348"/>
      <c r="U125" s="78"/>
      <c r="V125" s="78"/>
      <c r="W125" s="49"/>
      <c r="X125" s="49"/>
      <c r="Y125" s="49"/>
      <c r="Z125" s="49"/>
      <c r="AA125" s="49"/>
      <c r="AB125" s="49"/>
      <c r="AC125" s="49"/>
      <c r="AD125" s="78"/>
      <c r="AE125" s="78"/>
      <c r="AF125" s="78"/>
      <c r="AG125" s="78"/>
      <c r="AH125" s="78"/>
      <c r="AI125" s="78"/>
    </row>
    <row r="126" spans="1:35" ht="24.75" customHeight="1" x14ac:dyDescent="0.2">
      <c r="A126" s="76"/>
      <c r="B126" s="351">
        <v>2</v>
      </c>
      <c r="C126" s="385">
        <v>85</v>
      </c>
      <c r="D126" s="385">
        <v>221</v>
      </c>
      <c r="E126" s="385">
        <v>4500044466</v>
      </c>
      <c r="F126" s="385" t="s">
        <v>302</v>
      </c>
      <c r="G126" s="386">
        <v>767.22</v>
      </c>
      <c r="H126" s="354" t="s">
        <v>59</v>
      </c>
      <c r="I126" s="387">
        <v>1</v>
      </c>
      <c r="J126" s="80" t="s">
        <v>237</v>
      </c>
      <c r="K126" s="2">
        <f>+$K$13</f>
        <v>561017</v>
      </c>
      <c r="L126" s="80" t="s">
        <v>238</v>
      </c>
      <c r="M126" s="2">
        <f t="shared" ref="M126:M135" si="10">M104</f>
        <v>561121</v>
      </c>
      <c r="N126" s="393" t="s">
        <v>257</v>
      </c>
      <c r="O126" s="393" t="s">
        <v>258</v>
      </c>
      <c r="P126" s="394" t="s">
        <v>170</v>
      </c>
      <c r="Q126" s="395" t="s">
        <v>259</v>
      </c>
      <c r="R126" s="401" t="s">
        <v>260</v>
      </c>
      <c r="S126" s="397">
        <f>IF(COUNTIF(J126:M128,"CUMPLE")&gt;=1,(G126*I126),0)* (IF(N126="PRESENTÓ CERTIFICADO",1,0))* (IF(O126="ACORDE A ITEM 5.2.1 (T.R.)",1,0) )* ( IF(OR(Q126="SIN OBSERVACIÓN", Q126="REQUERIMIENTOS SUBSANADOS"),1,0)) *(IF(OR(R126="NINGUNO", R126="CUMPLEN CON LO SOLICITADO"),1,0))</f>
        <v>767.22</v>
      </c>
      <c r="T126" s="348"/>
      <c r="U126" s="78"/>
      <c r="V126" s="78"/>
      <c r="W126" s="49"/>
      <c r="X126" s="49"/>
      <c r="Y126" s="49"/>
      <c r="Z126" s="49"/>
      <c r="AA126" s="49"/>
      <c r="AB126" s="49"/>
      <c r="AC126" s="49"/>
      <c r="AD126" s="78"/>
      <c r="AE126" s="78"/>
      <c r="AF126" s="78"/>
      <c r="AG126" s="78"/>
      <c r="AH126" s="78"/>
      <c r="AI126" s="78"/>
    </row>
    <row r="127" spans="1:35" ht="24.75" customHeight="1" x14ac:dyDescent="0.2">
      <c r="A127" s="76"/>
      <c r="B127" s="348"/>
      <c r="C127" s="348"/>
      <c r="D127" s="348"/>
      <c r="E127" s="348"/>
      <c r="F127" s="348"/>
      <c r="G127" s="348"/>
      <c r="H127" s="348"/>
      <c r="I127" s="348"/>
      <c r="J127" s="80" t="s">
        <v>237</v>
      </c>
      <c r="K127" s="2">
        <f>+$K$14</f>
        <v>561015</v>
      </c>
      <c r="L127" s="80"/>
      <c r="M127" s="2"/>
      <c r="N127" s="348"/>
      <c r="O127" s="348"/>
      <c r="P127" s="348"/>
      <c r="Q127" s="348"/>
      <c r="R127" s="348"/>
      <c r="S127" s="348"/>
      <c r="T127" s="348"/>
      <c r="U127" s="78"/>
      <c r="V127" s="78"/>
      <c r="W127" s="49"/>
      <c r="X127" s="49"/>
      <c r="Y127" s="49"/>
      <c r="Z127" s="49"/>
      <c r="AA127" s="49"/>
      <c r="AB127" s="49"/>
      <c r="AC127" s="49"/>
      <c r="AD127" s="78"/>
      <c r="AE127" s="78"/>
      <c r="AF127" s="78"/>
      <c r="AG127" s="78"/>
      <c r="AH127" s="78"/>
      <c r="AI127" s="78"/>
    </row>
    <row r="128" spans="1:35" ht="24.75" customHeight="1" x14ac:dyDescent="0.2">
      <c r="A128" s="76"/>
      <c r="B128" s="349"/>
      <c r="C128" s="349"/>
      <c r="D128" s="349"/>
      <c r="E128" s="349"/>
      <c r="F128" s="349"/>
      <c r="G128" s="349"/>
      <c r="H128" s="349"/>
      <c r="I128" s="349"/>
      <c r="J128" s="80" t="s">
        <v>238</v>
      </c>
      <c r="K128" s="2">
        <f>+$K$15</f>
        <v>561019</v>
      </c>
      <c r="L128" s="80"/>
      <c r="M128" s="2"/>
      <c r="N128" s="349"/>
      <c r="O128" s="349"/>
      <c r="P128" s="349"/>
      <c r="Q128" s="349"/>
      <c r="R128" s="349"/>
      <c r="S128" s="349"/>
      <c r="T128" s="348"/>
      <c r="U128" s="78"/>
      <c r="V128" s="78"/>
      <c r="W128" s="49"/>
      <c r="X128" s="49"/>
      <c r="Y128" s="49"/>
      <c r="Z128" s="49"/>
      <c r="AA128" s="49"/>
      <c r="AB128" s="49"/>
      <c r="AC128" s="49"/>
      <c r="AD128" s="78"/>
      <c r="AE128" s="78"/>
      <c r="AF128" s="78"/>
      <c r="AG128" s="78"/>
      <c r="AH128" s="78"/>
      <c r="AI128" s="78"/>
    </row>
    <row r="129" spans="1:35" ht="24.75" customHeight="1" x14ac:dyDescent="0.2">
      <c r="A129" s="76"/>
      <c r="B129" s="351">
        <v>3</v>
      </c>
      <c r="C129" s="352">
        <v>81</v>
      </c>
      <c r="D129" s="352">
        <v>218</v>
      </c>
      <c r="E129" s="352" t="s">
        <v>300</v>
      </c>
      <c r="F129" s="352" t="s">
        <v>303</v>
      </c>
      <c r="G129" s="353">
        <v>994.45</v>
      </c>
      <c r="H129" s="354" t="s">
        <v>59</v>
      </c>
      <c r="I129" s="387">
        <v>1</v>
      </c>
      <c r="J129" s="80" t="s">
        <v>237</v>
      </c>
      <c r="K129" s="2">
        <f>+$K$13</f>
        <v>561017</v>
      </c>
      <c r="L129" s="80" t="s">
        <v>238</v>
      </c>
      <c r="M129" s="2">
        <f t="shared" si="10"/>
        <v>561121</v>
      </c>
      <c r="N129" s="393" t="s">
        <v>257</v>
      </c>
      <c r="O129" s="393" t="s">
        <v>258</v>
      </c>
      <c r="P129" s="394" t="s">
        <v>170</v>
      </c>
      <c r="Q129" s="395" t="s">
        <v>259</v>
      </c>
      <c r="R129" s="396" t="s">
        <v>260</v>
      </c>
      <c r="S129" s="397">
        <f>IF(COUNTIF(J129:M131,"CUMPLE")&gt;=1,(G129*I129),0)* (IF(N129="PRESENTÓ CERTIFICADO",1,0))* (IF(O129="ACORDE A ITEM 5.2.1 (T.R.)",1,0) )* ( IF(OR(Q129="SIN OBSERVACIÓN", Q129="REQUERIMIENTOS SUBSANADOS"),1,0)) *(IF(OR(R129="NINGUNO", R129="CUMPLEN CON LO SOLICITADO"),1,0))</f>
        <v>994.45</v>
      </c>
      <c r="T129" s="348"/>
      <c r="U129" s="78"/>
      <c r="V129" s="78"/>
      <c r="W129" s="49"/>
      <c r="X129" s="49"/>
      <c r="Y129" s="49"/>
      <c r="Z129" s="49"/>
      <c r="AA129" s="49"/>
      <c r="AB129" s="49"/>
      <c r="AC129" s="49"/>
      <c r="AD129" s="78"/>
      <c r="AE129" s="78"/>
      <c r="AF129" s="78"/>
      <c r="AG129" s="78"/>
      <c r="AH129" s="78"/>
      <c r="AI129" s="78"/>
    </row>
    <row r="130" spans="1:35" ht="24.75" customHeight="1" x14ac:dyDescent="0.2">
      <c r="A130" s="76"/>
      <c r="B130" s="348"/>
      <c r="C130" s="348"/>
      <c r="D130" s="348"/>
      <c r="E130" s="348"/>
      <c r="F130" s="348"/>
      <c r="G130" s="348"/>
      <c r="H130" s="348"/>
      <c r="I130" s="348"/>
      <c r="J130" s="80" t="s">
        <v>237</v>
      </c>
      <c r="K130" s="2">
        <f>+$K$14</f>
        <v>561015</v>
      </c>
      <c r="L130" s="80"/>
      <c r="M130" s="2"/>
      <c r="N130" s="348"/>
      <c r="O130" s="348"/>
      <c r="P130" s="348"/>
      <c r="Q130" s="348"/>
      <c r="R130" s="348"/>
      <c r="S130" s="348"/>
      <c r="T130" s="348"/>
      <c r="U130" s="78"/>
      <c r="V130" s="78"/>
      <c r="W130" s="49"/>
      <c r="X130" s="49"/>
      <c r="Y130" s="49"/>
      <c r="Z130" s="49"/>
      <c r="AA130" s="49"/>
      <c r="AB130" s="49"/>
      <c r="AC130" s="49"/>
      <c r="AD130" s="78"/>
      <c r="AE130" s="78"/>
      <c r="AF130" s="78"/>
      <c r="AG130" s="78"/>
      <c r="AH130" s="78"/>
      <c r="AI130" s="78"/>
    </row>
    <row r="131" spans="1:35" ht="24.75" customHeight="1" x14ac:dyDescent="0.2">
      <c r="A131" s="76"/>
      <c r="B131" s="349"/>
      <c r="C131" s="349"/>
      <c r="D131" s="349"/>
      <c r="E131" s="349"/>
      <c r="F131" s="349"/>
      <c r="G131" s="349"/>
      <c r="H131" s="349"/>
      <c r="I131" s="349"/>
      <c r="J131" s="80"/>
      <c r="K131" s="2">
        <f>+$K$15</f>
        <v>561019</v>
      </c>
      <c r="L131" s="80"/>
      <c r="M131" s="2"/>
      <c r="N131" s="349"/>
      <c r="O131" s="349"/>
      <c r="P131" s="349"/>
      <c r="Q131" s="349"/>
      <c r="R131" s="349"/>
      <c r="S131" s="349"/>
      <c r="T131" s="348"/>
      <c r="U131" s="78"/>
      <c r="V131" s="78"/>
      <c r="W131" s="49"/>
      <c r="X131" s="49"/>
      <c r="Y131" s="49"/>
      <c r="Z131" s="49"/>
      <c r="AA131" s="49"/>
      <c r="AB131" s="49"/>
      <c r="AC131" s="49"/>
      <c r="AD131" s="78"/>
      <c r="AE131" s="78"/>
      <c r="AF131" s="78"/>
      <c r="AG131" s="78"/>
      <c r="AH131" s="78"/>
      <c r="AI131" s="78"/>
    </row>
    <row r="132" spans="1:35" ht="24.75" hidden="1" customHeight="1" x14ac:dyDescent="0.2">
      <c r="A132" s="76"/>
      <c r="B132" s="351">
        <v>4</v>
      </c>
      <c r="C132" s="385"/>
      <c r="D132" s="385"/>
      <c r="E132" s="385"/>
      <c r="F132" s="385"/>
      <c r="G132" s="386"/>
      <c r="H132" s="354"/>
      <c r="I132" s="404"/>
      <c r="J132" s="80"/>
      <c r="K132" s="2">
        <f>+$K$13</f>
        <v>561017</v>
      </c>
      <c r="L132" s="80"/>
      <c r="M132" s="2">
        <f t="shared" si="10"/>
        <v>561121</v>
      </c>
      <c r="N132" s="366"/>
      <c r="O132" s="366"/>
      <c r="P132" s="400"/>
      <c r="Q132" s="401"/>
      <c r="R132" s="401"/>
      <c r="S132" s="397">
        <f>IF(COUNTIF(J132:M134,"CUMPLE")&gt;=1,(G132*I132),0)* (IF(N132="PRESENTÓ CERTIFICADO",1,0))* (IF(O132="ACORDE A ITEM 5.2.1 (T.R.)",1,0) )* ( IF(OR(Q132="SIN OBSERVACIÓN", Q132="REQUERIMIENTOS SUBSANADOS"),1,0)) *(IF(OR(R132="NINGUNO", R132="CUMPLEN CON LO SOLICITADO"),1,0))</f>
        <v>0</v>
      </c>
      <c r="T132" s="348"/>
      <c r="U132" s="78"/>
      <c r="V132" s="78"/>
      <c r="W132" s="49"/>
      <c r="X132" s="49"/>
      <c r="Y132" s="49"/>
      <c r="Z132" s="49"/>
      <c r="AA132" s="49"/>
      <c r="AB132" s="49"/>
      <c r="AC132" s="49"/>
      <c r="AD132" s="78"/>
      <c r="AE132" s="78"/>
      <c r="AF132" s="78"/>
      <c r="AG132" s="78"/>
      <c r="AH132" s="78"/>
      <c r="AI132" s="78"/>
    </row>
    <row r="133" spans="1:35" ht="24.75" hidden="1" customHeight="1" x14ac:dyDescent="0.2">
      <c r="A133" s="76"/>
      <c r="B133" s="348"/>
      <c r="C133" s="348"/>
      <c r="D133" s="348"/>
      <c r="E133" s="348"/>
      <c r="F133" s="348"/>
      <c r="G133" s="348"/>
      <c r="H133" s="348"/>
      <c r="I133" s="348"/>
      <c r="J133" s="80"/>
      <c r="K133" s="2">
        <f>+$K$14</f>
        <v>561015</v>
      </c>
      <c r="L133" s="80"/>
      <c r="M133" s="2"/>
      <c r="N133" s="348"/>
      <c r="O133" s="348"/>
      <c r="P133" s="348"/>
      <c r="Q133" s="348"/>
      <c r="R133" s="348"/>
      <c r="S133" s="348"/>
      <c r="T133" s="348"/>
      <c r="U133" s="78"/>
      <c r="V133" s="78"/>
      <c r="W133" s="49"/>
      <c r="X133" s="49"/>
      <c r="Y133" s="49"/>
      <c r="Z133" s="49"/>
      <c r="AA133" s="49"/>
      <c r="AB133" s="49"/>
      <c r="AC133" s="49"/>
      <c r="AD133" s="78"/>
      <c r="AE133" s="78"/>
      <c r="AF133" s="78"/>
      <c r="AG133" s="78"/>
      <c r="AH133" s="78"/>
      <c r="AI133" s="78"/>
    </row>
    <row r="134" spans="1:35" ht="24.75" hidden="1" customHeight="1" x14ac:dyDescent="0.2">
      <c r="A134" s="76"/>
      <c r="B134" s="349"/>
      <c r="C134" s="349"/>
      <c r="D134" s="349"/>
      <c r="E134" s="349"/>
      <c r="F134" s="349"/>
      <c r="G134" s="349"/>
      <c r="H134" s="349"/>
      <c r="I134" s="349"/>
      <c r="J134" s="80"/>
      <c r="K134" s="2">
        <f>+$K$15</f>
        <v>561019</v>
      </c>
      <c r="L134" s="80"/>
      <c r="M134" s="2"/>
      <c r="N134" s="349"/>
      <c r="O134" s="349"/>
      <c r="P134" s="349"/>
      <c r="Q134" s="349"/>
      <c r="R134" s="349"/>
      <c r="S134" s="349"/>
      <c r="T134" s="348"/>
      <c r="U134" s="78"/>
      <c r="V134" s="78"/>
      <c r="W134" s="49"/>
      <c r="X134" s="49"/>
      <c r="Y134" s="49"/>
      <c r="Z134" s="49"/>
      <c r="AA134" s="49"/>
      <c r="AB134" s="49"/>
      <c r="AC134" s="49"/>
      <c r="AD134" s="78"/>
      <c r="AE134" s="78"/>
      <c r="AF134" s="78"/>
      <c r="AG134" s="78"/>
      <c r="AH134" s="78"/>
      <c r="AI134" s="78"/>
    </row>
    <row r="135" spans="1:35" ht="24.75" hidden="1" customHeight="1" x14ac:dyDescent="0.2">
      <c r="A135" s="76"/>
      <c r="B135" s="351">
        <v>5</v>
      </c>
      <c r="C135" s="352"/>
      <c r="D135" s="352"/>
      <c r="E135" s="352"/>
      <c r="F135" s="352"/>
      <c r="G135" s="353"/>
      <c r="H135" s="354"/>
      <c r="I135" s="387"/>
      <c r="J135" s="80"/>
      <c r="K135" s="2">
        <f>+$K$13</f>
        <v>561017</v>
      </c>
      <c r="L135" s="80"/>
      <c r="M135" s="2">
        <f t="shared" si="10"/>
        <v>561121</v>
      </c>
      <c r="N135" s="366"/>
      <c r="O135" s="366"/>
      <c r="P135" s="352"/>
      <c r="Q135" s="396"/>
      <c r="R135" s="396"/>
      <c r="S135" s="397">
        <f>IF(COUNTIF(J135:M137,"CUMPLE")&gt;=1,(G135*I135),0)* (IF(N135="PRESENTÓ CERTIFICADO",1,0))* (IF(O135="ACORDE A ITEM 5.2.1 (T.R.)",1,0) )* ( IF(OR(Q135="SIN OBSERVACIÓN", Q135="REQUERIMIENTOS SUBSANADOS"),1,0)) *(IF(OR(R135="NINGUNO", R135="CUMPLEN CON LO SOLICITADO"),1,0))</f>
        <v>0</v>
      </c>
      <c r="T135" s="348"/>
      <c r="U135" s="78"/>
      <c r="V135" s="78"/>
      <c r="W135" s="49"/>
      <c r="X135" s="49"/>
      <c r="Y135" s="49"/>
      <c r="Z135" s="49"/>
      <c r="AA135" s="49"/>
      <c r="AB135" s="49"/>
      <c r="AC135" s="49"/>
      <c r="AD135" s="78"/>
      <c r="AE135" s="78"/>
      <c r="AF135" s="78"/>
      <c r="AG135" s="78"/>
      <c r="AH135" s="78"/>
      <c r="AI135" s="78"/>
    </row>
    <row r="136" spans="1:35" ht="24.75" hidden="1" customHeight="1" x14ac:dyDescent="0.2">
      <c r="A136" s="76"/>
      <c r="B136" s="348"/>
      <c r="C136" s="348"/>
      <c r="D136" s="348"/>
      <c r="E136" s="348"/>
      <c r="F136" s="348"/>
      <c r="G136" s="348"/>
      <c r="H136" s="348"/>
      <c r="I136" s="348"/>
      <c r="J136" s="80"/>
      <c r="K136" s="2">
        <f>+$K$14</f>
        <v>561015</v>
      </c>
      <c r="L136" s="80"/>
      <c r="M136" s="2"/>
      <c r="N136" s="348"/>
      <c r="O136" s="348"/>
      <c r="P136" s="348"/>
      <c r="Q136" s="348"/>
      <c r="R136" s="348"/>
      <c r="S136" s="348"/>
      <c r="T136" s="348"/>
      <c r="U136" s="78"/>
      <c r="V136" s="78"/>
      <c r="W136" s="49"/>
      <c r="X136" s="49"/>
      <c r="Y136" s="49"/>
      <c r="Z136" s="49"/>
      <c r="AA136" s="49"/>
      <c r="AB136" s="49"/>
      <c r="AC136" s="49"/>
      <c r="AD136" s="78"/>
      <c r="AE136" s="78"/>
      <c r="AF136" s="78"/>
      <c r="AG136" s="78"/>
      <c r="AH136" s="78"/>
      <c r="AI136" s="78"/>
    </row>
    <row r="137" spans="1:35" ht="24.75" hidden="1" customHeight="1" x14ac:dyDescent="0.2">
      <c r="A137" s="76"/>
      <c r="B137" s="349"/>
      <c r="C137" s="349"/>
      <c r="D137" s="349"/>
      <c r="E137" s="349"/>
      <c r="F137" s="349"/>
      <c r="G137" s="349"/>
      <c r="H137" s="349"/>
      <c r="I137" s="349"/>
      <c r="J137" s="80"/>
      <c r="K137" s="2">
        <f>+$K$15</f>
        <v>561019</v>
      </c>
      <c r="L137" s="80"/>
      <c r="M137" s="2"/>
      <c r="N137" s="349"/>
      <c r="O137" s="349"/>
      <c r="P137" s="349"/>
      <c r="Q137" s="349"/>
      <c r="R137" s="349"/>
      <c r="S137" s="349"/>
      <c r="T137" s="349"/>
      <c r="U137" s="78"/>
      <c r="V137" s="78"/>
      <c r="W137" s="49"/>
      <c r="X137" s="49"/>
      <c r="Y137" s="49"/>
      <c r="Z137" s="49"/>
      <c r="AA137" s="78"/>
      <c r="AB137" s="78"/>
      <c r="AC137" s="78"/>
      <c r="AD137" s="78"/>
      <c r="AE137" s="78"/>
      <c r="AF137" s="78"/>
      <c r="AG137" s="78"/>
      <c r="AH137" s="78"/>
      <c r="AI137" s="78"/>
    </row>
    <row r="138" spans="1:35" ht="24.75" customHeight="1" x14ac:dyDescent="0.2">
      <c r="A138" s="65"/>
      <c r="B138" s="355" t="str">
        <f>IF(S139=" "," ",IF(S139&gt;=$H$6,"CUMPLE CON LA EXPERIENCIA REQUERIDA","NO CUMPLE CON LA EXPERIENCIA REQUERIDA"))</f>
        <v>CUMPLE CON LA EXPERIENCIA REQUERIDA</v>
      </c>
      <c r="C138" s="337"/>
      <c r="D138" s="337"/>
      <c r="E138" s="337"/>
      <c r="F138" s="337"/>
      <c r="G138" s="337"/>
      <c r="H138" s="337"/>
      <c r="I138" s="337"/>
      <c r="J138" s="337"/>
      <c r="K138" s="337"/>
      <c r="L138" s="337"/>
      <c r="M138" s="337"/>
      <c r="N138" s="337"/>
      <c r="O138" s="356"/>
      <c r="P138" s="398" t="s">
        <v>61</v>
      </c>
      <c r="Q138" s="362"/>
      <c r="R138" s="86"/>
      <c r="S138" s="87">
        <f>IF(T123="SI",SUM(S123:S137),0)</f>
        <v>2709.63</v>
      </c>
      <c r="T138" s="402" t="str">
        <f>IF(S139=" "," ",IF(S139&gt;=$H$6,"CUMPLE","NO CUMPLE"))</f>
        <v>CUMPLE</v>
      </c>
      <c r="U138" s="65"/>
      <c r="V138" s="65"/>
      <c r="W138" s="49"/>
      <c r="X138" s="49"/>
      <c r="Y138" s="49"/>
      <c r="Z138" s="49"/>
      <c r="AA138" s="65"/>
      <c r="AB138" s="65"/>
      <c r="AC138" s="65"/>
      <c r="AD138" s="65"/>
      <c r="AE138" s="65"/>
      <c r="AF138" s="65"/>
      <c r="AG138" s="65"/>
      <c r="AH138" s="65"/>
      <c r="AI138" s="65"/>
    </row>
    <row r="139" spans="1:35" ht="24.75" customHeight="1" x14ac:dyDescent="0.2">
      <c r="A139" s="78"/>
      <c r="B139" s="357"/>
      <c r="C139" s="358"/>
      <c r="D139" s="358"/>
      <c r="E139" s="358"/>
      <c r="F139" s="358"/>
      <c r="G139" s="358"/>
      <c r="H139" s="358"/>
      <c r="I139" s="358"/>
      <c r="J139" s="358"/>
      <c r="K139" s="358"/>
      <c r="L139" s="358"/>
      <c r="M139" s="358"/>
      <c r="N139" s="358"/>
      <c r="O139" s="359"/>
      <c r="P139" s="398" t="s">
        <v>62</v>
      </c>
      <c r="Q139" s="362"/>
      <c r="R139" s="86"/>
      <c r="S139" s="88">
        <f>IFERROR((S138/$P$6)," ")</f>
        <v>4.9536197440585008</v>
      </c>
      <c r="T139" s="349"/>
      <c r="U139" s="78"/>
      <c r="V139" s="78"/>
      <c r="W139" s="49"/>
      <c r="X139" s="49"/>
      <c r="Y139" s="49"/>
      <c r="Z139" s="49"/>
      <c r="AA139" s="78"/>
      <c r="AB139" s="78"/>
      <c r="AC139" s="78"/>
      <c r="AD139" s="78"/>
      <c r="AE139" s="78"/>
      <c r="AF139" s="78"/>
      <c r="AG139" s="78"/>
      <c r="AH139" s="78"/>
      <c r="AI139" s="78"/>
    </row>
    <row r="140" spans="1:35" ht="30" customHeight="1" x14ac:dyDescent="0.2">
      <c r="A140" s="49"/>
      <c r="B140" s="49"/>
      <c r="C140" s="49"/>
      <c r="D140" s="49"/>
      <c r="E140" s="61"/>
      <c r="F140" s="62"/>
      <c r="G140" s="62"/>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row>
    <row r="141" spans="1:35" ht="30" customHeight="1" x14ac:dyDescent="0.2">
      <c r="A141" s="49"/>
      <c r="B141" s="49"/>
      <c r="C141" s="49"/>
      <c r="D141" s="49"/>
      <c r="E141" s="61"/>
      <c r="F141" s="62"/>
      <c r="G141" s="62"/>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row>
    <row r="142" spans="1:35" ht="36" customHeight="1" x14ac:dyDescent="0.2">
      <c r="A142" s="49"/>
      <c r="B142" s="63">
        <v>7</v>
      </c>
      <c r="C142" s="363" t="s">
        <v>63</v>
      </c>
      <c r="D142" s="361"/>
      <c r="E142" s="362"/>
      <c r="F142" s="360" t="str">
        <f>IFERROR(VLOOKUP(B142,LISTA_OFERENTES,2,FALSE)," ")</f>
        <v>MUEBLES ROMERO SAS</v>
      </c>
      <c r="G142" s="361"/>
      <c r="H142" s="361"/>
      <c r="I142" s="361"/>
      <c r="J142" s="361"/>
      <c r="K142" s="361"/>
      <c r="L142" s="361"/>
      <c r="M142" s="361"/>
      <c r="N142" s="361"/>
      <c r="O142" s="362"/>
      <c r="P142" s="399" t="s">
        <v>39</v>
      </c>
      <c r="Q142" s="361"/>
      <c r="R142" s="362"/>
      <c r="S142" s="64">
        <f>5-(INT(COUNTBLANK(C145:C159))-10)</f>
        <v>5</v>
      </c>
      <c r="T142" s="65"/>
      <c r="U142" s="49"/>
      <c r="V142" s="49"/>
      <c r="W142" s="49"/>
      <c r="X142" s="49"/>
      <c r="Y142" s="49"/>
      <c r="Z142" s="49"/>
      <c r="AA142" s="49"/>
      <c r="AB142" s="49"/>
      <c r="AC142" s="49"/>
      <c r="AD142" s="49"/>
      <c r="AE142" s="49"/>
      <c r="AF142" s="49"/>
      <c r="AG142" s="49"/>
      <c r="AH142" s="49"/>
      <c r="AI142" s="49"/>
    </row>
    <row r="143" spans="1:35" ht="53.25" customHeight="1" x14ac:dyDescent="0.25">
      <c r="A143" s="79"/>
      <c r="B143" s="364" t="s">
        <v>40</v>
      </c>
      <c r="C143" s="365" t="s">
        <v>41</v>
      </c>
      <c r="D143" s="365" t="s">
        <v>42</v>
      </c>
      <c r="E143" s="365" t="s">
        <v>43</v>
      </c>
      <c r="F143" s="365" t="s">
        <v>44</v>
      </c>
      <c r="G143" s="365" t="s">
        <v>45</v>
      </c>
      <c r="H143" s="365" t="s">
        <v>46</v>
      </c>
      <c r="I143" s="365" t="s">
        <v>47</v>
      </c>
      <c r="J143" s="391" t="s">
        <v>48</v>
      </c>
      <c r="K143" s="361"/>
      <c r="L143" s="361"/>
      <c r="M143" s="362"/>
      <c r="N143" s="365" t="s">
        <v>49</v>
      </c>
      <c r="O143" s="365" t="s">
        <v>50</v>
      </c>
      <c r="P143" s="89" t="s">
        <v>51</v>
      </c>
      <c r="Q143" s="89"/>
      <c r="R143" s="365" t="s">
        <v>52</v>
      </c>
      <c r="S143" s="365" t="s">
        <v>53</v>
      </c>
      <c r="T143" s="365" t="str">
        <f>T11</f>
        <v>CUMPLE CON EL REQUERIMIENTO OBLIGATORIO DE ESTAR INSCRITA EN AL MENOS DOS DE LOS CÓDIGOS 561017, 561015, 561019 y 561121.PARA LA EXPERIENCIA GENERAL</v>
      </c>
      <c r="U143" s="90"/>
      <c r="V143" s="90"/>
      <c r="W143" s="49"/>
      <c r="X143" s="49"/>
      <c r="Y143" s="49"/>
      <c r="Z143" s="49"/>
      <c r="AA143" s="49"/>
      <c r="AB143" s="49"/>
      <c r="AC143" s="49"/>
      <c r="AD143" s="79"/>
      <c r="AE143" s="79"/>
      <c r="AF143" s="79"/>
      <c r="AG143" s="79"/>
      <c r="AH143" s="79"/>
      <c r="AI143" s="79"/>
    </row>
    <row r="144" spans="1:35" ht="113.25" customHeight="1" x14ac:dyDescent="0.25">
      <c r="A144" s="79"/>
      <c r="B144" s="349"/>
      <c r="C144" s="349"/>
      <c r="D144" s="349"/>
      <c r="E144" s="349"/>
      <c r="F144" s="349"/>
      <c r="G144" s="349"/>
      <c r="H144" s="349"/>
      <c r="I144" s="349"/>
      <c r="J144" s="392" t="s">
        <v>64</v>
      </c>
      <c r="K144" s="361"/>
      <c r="L144" s="361"/>
      <c r="M144" s="362"/>
      <c r="N144" s="349"/>
      <c r="O144" s="349"/>
      <c r="P144" s="69" t="s">
        <v>9</v>
      </c>
      <c r="Q144" s="69" t="s">
        <v>57</v>
      </c>
      <c r="R144" s="349"/>
      <c r="S144" s="349"/>
      <c r="T144" s="349"/>
      <c r="U144" s="90"/>
      <c r="V144" s="90"/>
      <c r="W144" s="49"/>
      <c r="X144" s="49"/>
      <c r="Y144" s="49"/>
      <c r="Z144" s="49"/>
      <c r="AA144" s="49"/>
      <c r="AB144" s="49"/>
      <c r="AC144" s="49"/>
      <c r="AD144" s="79"/>
      <c r="AE144" s="79"/>
      <c r="AF144" s="79"/>
      <c r="AG144" s="79"/>
      <c r="AH144" s="79"/>
      <c r="AI144" s="79"/>
    </row>
    <row r="145" spans="1:35" ht="24.75" customHeight="1" x14ac:dyDescent="0.2">
      <c r="A145" s="76"/>
      <c r="B145" s="351">
        <v>1</v>
      </c>
      <c r="C145" s="352">
        <v>102</v>
      </c>
      <c r="D145" s="352" t="s">
        <v>304</v>
      </c>
      <c r="E145" s="352">
        <v>10020045</v>
      </c>
      <c r="F145" s="352" t="s">
        <v>314</v>
      </c>
      <c r="G145" s="353">
        <v>4177.18</v>
      </c>
      <c r="H145" s="354" t="s">
        <v>59</v>
      </c>
      <c r="I145" s="387">
        <v>1</v>
      </c>
      <c r="J145" s="80" t="s">
        <v>237</v>
      </c>
      <c r="K145" s="2">
        <f>+$K$13</f>
        <v>561017</v>
      </c>
      <c r="L145" s="80" t="s">
        <v>237</v>
      </c>
      <c r="M145" s="2">
        <f>+$M$13</f>
        <v>561121</v>
      </c>
      <c r="N145" s="366" t="s">
        <v>257</v>
      </c>
      <c r="O145" s="366" t="s">
        <v>258</v>
      </c>
      <c r="P145" s="352"/>
      <c r="Q145" s="396" t="s">
        <v>259</v>
      </c>
      <c r="R145" s="396" t="s">
        <v>260</v>
      </c>
      <c r="S145" s="397">
        <f>IF(COUNTIF(J145:M147,"CUMPLE")&gt;=1,(G145*I145),0)* (IF(N145="PRESENTÓ CERTIFICADO",1,0))* (IF(O145="ACORDE A ITEM 5.2.1 (T.R.)",1,0) )* ( IF(OR(Q145="SIN OBSERVACIÓN", Q145="REQUERIMIENTOS SUBSANADOS"),1,0)) *(IF(OR(R145="NINGUNO", R145="CUMPLEN CON LO SOLICITADO"),1,0))</f>
        <v>4177.18</v>
      </c>
      <c r="T145" s="403" t="s">
        <v>60</v>
      </c>
      <c r="U145" s="78"/>
      <c r="V145" s="78"/>
      <c r="W145" s="49"/>
      <c r="X145" s="49"/>
      <c r="Y145" s="49"/>
      <c r="Z145" s="49"/>
      <c r="AA145" s="49"/>
      <c r="AB145" s="49"/>
      <c r="AC145" s="49"/>
      <c r="AD145" s="78"/>
      <c r="AE145" s="78"/>
      <c r="AF145" s="78"/>
      <c r="AG145" s="78"/>
      <c r="AH145" s="78"/>
      <c r="AI145" s="78"/>
    </row>
    <row r="146" spans="1:35" ht="24.75" customHeight="1" x14ac:dyDescent="0.2">
      <c r="A146" s="76"/>
      <c r="B146" s="348"/>
      <c r="C146" s="348"/>
      <c r="D146" s="348"/>
      <c r="E146" s="348"/>
      <c r="F146" s="348"/>
      <c r="G146" s="348"/>
      <c r="H146" s="348"/>
      <c r="I146" s="348"/>
      <c r="J146" s="80" t="s">
        <v>237</v>
      </c>
      <c r="K146" s="2">
        <f>+$K$14</f>
        <v>561015</v>
      </c>
      <c r="L146" s="80"/>
      <c r="M146" s="2"/>
      <c r="N146" s="348"/>
      <c r="O146" s="348"/>
      <c r="P146" s="348"/>
      <c r="Q146" s="348"/>
      <c r="R146" s="348"/>
      <c r="S146" s="348"/>
      <c r="T146" s="348"/>
      <c r="U146" s="78"/>
      <c r="V146" s="78"/>
      <c r="W146" s="49"/>
      <c r="X146" s="49"/>
      <c r="Y146" s="49"/>
      <c r="Z146" s="49"/>
      <c r="AA146" s="49"/>
      <c r="AB146" s="49"/>
      <c r="AC146" s="49"/>
      <c r="AD146" s="78"/>
      <c r="AE146" s="78"/>
      <c r="AF146" s="78"/>
      <c r="AG146" s="78"/>
      <c r="AH146" s="78"/>
      <c r="AI146" s="78"/>
    </row>
    <row r="147" spans="1:35" ht="24.75" customHeight="1" x14ac:dyDescent="0.2">
      <c r="A147" s="76"/>
      <c r="B147" s="349"/>
      <c r="C147" s="349"/>
      <c r="D147" s="349"/>
      <c r="E147" s="349"/>
      <c r="F147" s="349"/>
      <c r="G147" s="349"/>
      <c r="H147" s="349"/>
      <c r="I147" s="349"/>
      <c r="J147" s="80" t="s">
        <v>237</v>
      </c>
      <c r="K147" s="2">
        <f>+$K$15</f>
        <v>561019</v>
      </c>
      <c r="L147" s="80"/>
      <c r="M147" s="2"/>
      <c r="N147" s="349"/>
      <c r="O147" s="349"/>
      <c r="P147" s="349"/>
      <c r="Q147" s="349"/>
      <c r="R147" s="349"/>
      <c r="S147" s="349"/>
      <c r="T147" s="348"/>
      <c r="U147" s="78"/>
      <c r="V147" s="78"/>
      <c r="W147" s="49"/>
      <c r="X147" s="49"/>
      <c r="Y147" s="49"/>
      <c r="Z147" s="49"/>
      <c r="AA147" s="49"/>
      <c r="AB147" s="49"/>
      <c r="AC147" s="49"/>
      <c r="AD147" s="78"/>
      <c r="AE147" s="78"/>
      <c r="AF147" s="78"/>
      <c r="AG147" s="78"/>
      <c r="AH147" s="78"/>
      <c r="AI147" s="78"/>
    </row>
    <row r="148" spans="1:35" ht="24.75" customHeight="1" x14ac:dyDescent="0.2">
      <c r="A148" s="76"/>
      <c r="B148" s="351">
        <v>2</v>
      </c>
      <c r="C148" s="385">
        <v>99</v>
      </c>
      <c r="D148" s="385" t="s">
        <v>305</v>
      </c>
      <c r="E148" s="385" t="s">
        <v>310</v>
      </c>
      <c r="F148" s="385" t="s">
        <v>315</v>
      </c>
      <c r="G148" s="386">
        <v>854.56</v>
      </c>
      <c r="H148" s="354" t="s">
        <v>59</v>
      </c>
      <c r="I148" s="387">
        <v>1</v>
      </c>
      <c r="J148" s="80" t="s">
        <v>237</v>
      </c>
      <c r="K148" s="2">
        <f>+$K$13</f>
        <v>561017</v>
      </c>
      <c r="L148" s="80" t="s">
        <v>237</v>
      </c>
      <c r="M148" s="2">
        <f>+$M$13</f>
        <v>561121</v>
      </c>
      <c r="N148" s="366" t="s">
        <v>257</v>
      </c>
      <c r="O148" s="366" t="s">
        <v>258</v>
      </c>
      <c r="P148" s="400" t="s">
        <v>170</v>
      </c>
      <c r="Q148" s="401" t="s">
        <v>259</v>
      </c>
      <c r="R148" s="401" t="s">
        <v>260</v>
      </c>
      <c r="S148" s="397">
        <f>IF(COUNTIF(J148:M150,"CUMPLE")&gt;=1,(G148*I148),0)* (IF(N148="PRESENTÓ CERTIFICADO",1,0))* (IF(O148="ACORDE A ITEM 5.2.1 (T.R.)",1,0) )* ( IF(OR(Q148="SIN OBSERVACIÓN", Q148="REQUERIMIENTOS SUBSANADOS"),1,0)) *(IF(OR(R148="NINGUNO", R148="CUMPLEN CON LO SOLICITADO"),1,0))</f>
        <v>854.56</v>
      </c>
      <c r="T148" s="348"/>
      <c r="U148" s="78"/>
      <c r="V148" s="78"/>
      <c r="W148" s="49"/>
      <c r="X148" s="49"/>
      <c r="Y148" s="49"/>
      <c r="Z148" s="49"/>
      <c r="AA148" s="49"/>
      <c r="AB148" s="49"/>
      <c r="AC148" s="49"/>
      <c r="AD148" s="78"/>
      <c r="AE148" s="78"/>
      <c r="AF148" s="78"/>
      <c r="AG148" s="78"/>
      <c r="AH148" s="78"/>
      <c r="AI148" s="78"/>
    </row>
    <row r="149" spans="1:35" ht="24.75" customHeight="1" x14ac:dyDescent="0.2">
      <c r="A149" s="76"/>
      <c r="B149" s="348"/>
      <c r="C149" s="348"/>
      <c r="D149" s="348"/>
      <c r="E149" s="348"/>
      <c r="F149" s="348"/>
      <c r="G149" s="348"/>
      <c r="H149" s="348"/>
      <c r="I149" s="348"/>
      <c r="J149" s="80" t="s">
        <v>237</v>
      </c>
      <c r="K149" s="2">
        <f>+$K$14</f>
        <v>561015</v>
      </c>
      <c r="L149" s="80"/>
      <c r="M149" s="2"/>
      <c r="N149" s="348"/>
      <c r="O149" s="348"/>
      <c r="P149" s="348"/>
      <c r="Q149" s="348"/>
      <c r="R149" s="348"/>
      <c r="S149" s="348"/>
      <c r="T149" s="348"/>
      <c r="U149" s="78"/>
      <c r="V149" s="78"/>
      <c r="W149" s="49"/>
      <c r="X149" s="49"/>
      <c r="Y149" s="49"/>
      <c r="Z149" s="49"/>
      <c r="AA149" s="49"/>
      <c r="AB149" s="49"/>
      <c r="AC149" s="49"/>
      <c r="AD149" s="78"/>
      <c r="AE149" s="78"/>
      <c r="AF149" s="78"/>
      <c r="AG149" s="78"/>
      <c r="AH149" s="78"/>
      <c r="AI149" s="78"/>
    </row>
    <row r="150" spans="1:35" ht="24.75" customHeight="1" x14ac:dyDescent="0.2">
      <c r="A150" s="76"/>
      <c r="B150" s="349"/>
      <c r="C150" s="349"/>
      <c r="D150" s="349"/>
      <c r="E150" s="349"/>
      <c r="F150" s="349"/>
      <c r="G150" s="349"/>
      <c r="H150" s="349"/>
      <c r="I150" s="349"/>
      <c r="J150" s="80" t="s">
        <v>237</v>
      </c>
      <c r="K150" s="2">
        <f>+$K$15</f>
        <v>561019</v>
      </c>
      <c r="L150" s="80"/>
      <c r="M150" s="2"/>
      <c r="N150" s="349"/>
      <c r="O150" s="349"/>
      <c r="P150" s="349"/>
      <c r="Q150" s="349"/>
      <c r="R150" s="349"/>
      <c r="S150" s="349"/>
      <c r="T150" s="348"/>
      <c r="U150" s="78"/>
      <c r="V150" s="78"/>
      <c r="W150" s="49"/>
      <c r="X150" s="49"/>
      <c r="Y150" s="49"/>
      <c r="Z150" s="49"/>
      <c r="AA150" s="49"/>
      <c r="AB150" s="49"/>
      <c r="AC150" s="49"/>
      <c r="AD150" s="78"/>
      <c r="AE150" s="78"/>
      <c r="AF150" s="78"/>
      <c r="AG150" s="78"/>
      <c r="AH150" s="78"/>
      <c r="AI150" s="78"/>
    </row>
    <row r="151" spans="1:35" ht="24.75" customHeight="1" x14ac:dyDescent="0.2">
      <c r="A151" s="76"/>
      <c r="B151" s="351">
        <v>3</v>
      </c>
      <c r="C151" s="352">
        <v>65</v>
      </c>
      <c r="D151" s="352" t="s">
        <v>306</v>
      </c>
      <c r="E151" s="352" t="s">
        <v>311</v>
      </c>
      <c r="F151" s="352" t="s">
        <v>316</v>
      </c>
      <c r="G151" s="353">
        <v>954.07</v>
      </c>
      <c r="H151" s="354" t="s">
        <v>59</v>
      </c>
      <c r="I151" s="387">
        <v>1</v>
      </c>
      <c r="J151" s="80" t="s">
        <v>237</v>
      </c>
      <c r="K151" s="2">
        <f>+$K$13</f>
        <v>561017</v>
      </c>
      <c r="L151" s="80" t="s">
        <v>237</v>
      </c>
      <c r="M151" s="2">
        <f>+$M$13</f>
        <v>561121</v>
      </c>
      <c r="N151" s="366" t="s">
        <v>257</v>
      </c>
      <c r="O151" s="366" t="s">
        <v>258</v>
      </c>
      <c r="P151" s="352"/>
      <c r="Q151" s="396" t="s">
        <v>259</v>
      </c>
      <c r="R151" s="396" t="s">
        <v>260</v>
      </c>
      <c r="S151" s="397">
        <f>IF(COUNTIF(J151:M153,"CUMPLE")&gt;=1,(G151*I151),0)* (IF(N151="PRESENTÓ CERTIFICADO",1,0))* (IF(O151="ACORDE A ITEM 5.2.1 (T.R.)",1,0) )* ( IF(OR(Q151="SIN OBSERVACIÓN", Q151="REQUERIMIENTOS SUBSANADOS"),1,0)) *(IF(OR(R151="NINGUNO", R151="CUMPLEN CON LO SOLICITADO"),1,0))</f>
        <v>954.07</v>
      </c>
      <c r="T151" s="348"/>
      <c r="U151" s="78"/>
      <c r="V151" s="78"/>
      <c r="W151" s="49"/>
      <c r="X151" s="49"/>
      <c r="Y151" s="49"/>
      <c r="Z151" s="49"/>
      <c r="AA151" s="49"/>
      <c r="AB151" s="49"/>
      <c r="AC151" s="49"/>
      <c r="AD151" s="78"/>
      <c r="AE151" s="78"/>
      <c r="AF151" s="78"/>
      <c r="AG151" s="78"/>
      <c r="AH151" s="78"/>
      <c r="AI151" s="78"/>
    </row>
    <row r="152" spans="1:35" ht="24.75" customHeight="1" x14ac:dyDescent="0.2">
      <c r="A152" s="76"/>
      <c r="B152" s="348"/>
      <c r="C152" s="348"/>
      <c r="D152" s="348"/>
      <c r="E152" s="348"/>
      <c r="F152" s="348"/>
      <c r="G152" s="348"/>
      <c r="H152" s="348"/>
      <c r="I152" s="348"/>
      <c r="J152" s="80" t="s">
        <v>237</v>
      </c>
      <c r="K152" s="2">
        <f>+$K$14</f>
        <v>561015</v>
      </c>
      <c r="L152" s="80"/>
      <c r="M152" s="2"/>
      <c r="N152" s="348"/>
      <c r="O152" s="348"/>
      <c r="P152" s="348"/>
      <c r="Q152" s="348"/>
      <c r="R152" s="348"/>
      <c r="S152" s="348"/>
      <c r="T152" s="348"/>
      <c r="U152" s="78"/>
      <c r="V152" s="78"/>
      <c r="W152" s="49"/>
      <c r="X152" s="49"/>
      <c r="Y152" s="49"/>
      <c r="Z152" s="49"/>
      <c r="AA152" s="49"/>
      <c r="AB152" s="49"/>
      <c r="AC152" s="49"/>
      <c r="AD152" s="78"/>
      <c r="AE152" s="78"/>
      <c r="AF152" s="78"/>
      <c r="AG152" s="78"/>
      <c r="AH152" s="78"/>
      <c r="AI152" s="78"/>
    </row>
    <row r="153" spans="1:35" ht="24.75" customHeight="1" x14ac:dyDescent="0.2">
      <c r="A153" s="76"/>
      <c r="B153" s="349"/>
      <c r="C153" s="349"/>
      <c r="D153" s="349"/>
      <c r="E153" s="349"/>
      <c r="F153" s="349"/>
      <c r="G153" s="349"/>
      <c r="H153" s="349"/>
      <c r="I153" s="349"/>
      <c r="J153" s="80" t="s">
        <v>237</v>
      </c>
      <c r="K153" s="2">
        <f>+$K$15</f>
        <v>561019</v>
      </c>
      <c r="L153" s="80"/>
      <c r="M153" s="2"/>
      <c r="N153" s="349"/>
      <c r="O153" s="349"/>
      <c r="P153" s="349"/>
      <c r="Q153" s="349"/>
      <c r="R153" s="349"/>
      <c r="S153" s="349"/>
      <c r="T153" s="348"/>
      <c r="U153" s="78"/>
      <c r="V153" s="78"/>
      <c r="W153" s="49"/>
      <c r="X153" s="49"/>
      <c r="Y153" s="49"/>
      <c r="Z153" s="49"/>
      <c r="AA153" s="49"/>
      <c r="AB153" s="49"/>
      <c r="AC153" s="49"/>
      <c r="AD153" s="78"/>
      <c r="AE153" s="78"/>
      <c r="AF153" s="78"/>
      <c r="AG153" s="78"/>
      <c r="AH153" s="78"/>
      <c r="AI153" s="78"/>
    </row>
    <row r="154" spans="1:35" ht="24.75" customHeight="1" x14ac:dyDescent="0.2">
      <c r="A154" s="76"/>
      <c r="B154" s="351">
        <v>4</v>
      </c>
      <c r="C154" s="385">
        <v>70</v>
      </c>
      <c r="D154" s="385" t="s">
        <v>307</v>
      </c>
      <c r="E154" s="385" t="s">
        <v>312</v>
      </c>
      <c r="F154" s="385" t="s">
        <v>317</v>
      </c>
      <c r="G154" s="386">
        <v>2782.32</v>
      </c>
      <c r="H154" s="354" t="s">
        <v>59</v>
      </c>
      <c r="I154" s="387">
        <v>1</v>
      </c>
      <c r="J154" s="80" t="s">
        <v>237</v>
      </c>
      <c r="K154" s="2">
        <f>+$K$13</f>
        <v>561017</v>
      </c>
      <c r="L154" s="80" t="s">
        <v>237</v>
      </c>
      <c r="M154" s="2">
        <f>+$M$13</f>
        <v>561121</v>
      </c>
      <c r="N154" s="366" t="s">
        <v>257</v>
      </c>
      <c r="O154" s="366" t="s">
        <v>258</v>
      </c>
      <c r="P154" s="400"/>
      <c r="Q154" s="401" t="s">
        <v>259</v>
      </c>
      <c r="R154" s="401" t="s">
        <v>260</v>
      </c>
      <c r="S154" s="397">
        <f>IF(COUNTIF(J154:M156,"CUMPLE")&gt;=1,(G154*I154),0)* (IF(N154="PRESENTÓ CERTIFICADO",1,0))* (IF(O154="ACORDE A ITEM 5.2.1 (T.R.)",1,0) )* ( IF(OR(Q154="SIN OBSERVACIÓN", Q154="REQUERIMIENTOS SUBSANADOS"),1,0)) *(IF(OR(R154="NINGUNO", R154="CUMPLEN CON LO SOLICITADO"),1,0))</f>
        <v>2782.32</v>
      </c>
      <c r="T154" s="348"/>
      <c r="U154" s="78"/>
      <c r="V154" s="78"/>
      <c r="W154" s="49"/>
      <c r="X154" s="49"/>
      <c r="Y154" s="49"/>
      <c r="Z154" s="49"/>
      <c r="AA154" s="49"/>
      <c r="AB154" s="49"/>
      <c r="AC154" s="49"/>
      <c r="AD154" s="78"/>
      <c r="AE154" s="78"/>
      <c r="AF154" s="78"/>
      <c r="AG154" s="78"/>
      <c r="AH154" s="78"/>
      <c r="AI154" s="78"/>
    </row>
    <row r="155" spans="1:35" ht="24.75" customHeight="1" x14ac:dyDescent="0.2">
      <c r="A155" s="76"/>
      <c r="B155" s="348"/>
      <c r="C155" s="348"/>
      <c r="D155" s="348"/>
      <c r="E155" s="348"/>
      <c r="F155" s="348"/>
      <c r="G155" s="348"/>
      <c r="H155" s="348"/>
      <c r="I155" s="348"/>
      <c r="J155" s="80" t="s">
        <v>237</v>
      </c>
      <c r="K155" s="2">
        <f>+$K$14</f>
        <v>561015</v>
      </c>
      <c r="L155" s="80"/>
      <c r="M155" s="2"/>
      <c r="N155" s="348"/>
      <c r="O155" s="348"/>
      <c r="P155" s="348"/>
      <c r="Q155" s="348"/>
      <c r="R155" s="348"/>
      <c r="S155" s="348"/>
      <c r="T155" s="348"/>
      <c r="U155" s="78"/>
      <c r="V155" s="78"/>
      <c r="W155" s="49"/>
      <c r="X155" s="49"/>
      <c r="Y155" s="49"/>
      <c r="Z155" s="49"/>
      <c r="AA155" s="49"/>
      <c r="AB155" s="49"/>
      <c r="AC155" s="49"/>
      <c r="AD155" s="78"/>
      <c r="AE155" s="78"/>
      <c r="AF155" s="78"/>
      <c r="AG155" s="78"/>
      <c r="AH155" s="78"/>
      <c r="AI155" s="78"/>
    </row>
    <row r="156" spans="1:35" ht="24.75" customHeight="1" x14ac:dyDescent="0.2">
      <c r="A156" s="76"/>
      <c r="B156" s="349"/>
      <c r="C156" s="349"/>
      <c r="D156" s="349"/>
      <c r="E156" s="349"/>
      <c r="F156" s="349"/>
      <c r="G156" s="349"/>
      <c r="H156" s="349"/>
      <c r="I156" s="349"/>
      <c r="J156" s="80" t="s">
        <v>237</v>
      </c>
      <c r="K156" s="2">
        <f>+$K$15</f>
        <v>561019</v>
      </c>
      <c r="L156" s="80"/>
      <c r="M156" s="2"/>
      <c r="N156" s="349"/>
      <c r="O156" s="349"/>
      <c r="P156" s="349"/>
      <c r="Q156" s="349"/>
      <c r="R156" s="349"/>
      <c r="S156" s="349"/>
      <c r="T156" s="348"/>
      <c r="U156" s="78"/>
      <c r="V156" s="78"/>
      <c r="W156" s="49"/>
      <c r="X156" s="49"/>
      <c r="Y156" s="49"/>
      <c r="Z156" s="49"/>
      <c r="AA156" s="49"/>
      <c r="AB156" s="49"/>
      <c r="AC156" s="49"/>
      <c r="AD156" s="78"/>
      <c r="AE156" s="78"/>
      <c r="AF156" s="78"/>
      <c r="AG156" s="78"/>
      <c r="AH156" s="78"/>
      <c r="AI156" s="78"/>
    </row>
    <row r="157" spans="1:35" ht="24.75" customHeight="1" x14ac:dyDescent="0.2">
      <c r="A157" s="76"/>
      <c r="B157" s="351">
        <v>5</v>
      </c>
      <c r="C157" s="352">
        <v>119</v>
      </c>
      <c r="D157" s="352" t="s">
        <v>308</v>
      </c>
      <c r="E157" s="352" t="s">
        <v>313</v>
      </c>
      <c r="F157" s="352" t="s">
        <v>315</v>
      </c>
      <c r="G157" s="353">
        <v>941.33</v>
      </c>
      <c r="H157" s="354" t="s">
        <v>59</v>
      </c>
      <c r="I157" s="387">
        <v>1</v>
      </c>
      <c r="J157" s="80" t="s">
        <v>237</v>
      </c>
      <c r="K157" s="2">
        <f>+$K$13</f>
        <v>561017</v>
      </c>
      <c r="L157" s="80" t="s">
        <v>237</v>
      </c>
      <c r="M157" s="2">
        <f>+$M$13</f>
        <v>561121</v>
      </c>
      <c r="N157" s="366" t="s">
        <v>257</v>
      </c>
      <c r="O157" s="366" t="s">
        <v>258</v>
      </c>
      <c r="P157" s="352"/>
      <c r="Q157" s="396" t="s">
        <v>259</v>
      </c>
      <c r="R157" s="396" t="s">
        <v>260</v>
      </c>
      <c r="S157" s="397">
        <f>IF(COUNTIF(J157:M159,"CUMPLE")&gt;=1,(G157*I157),0)* (IF(N157="PRESENTÓ CERTIFICADO",1,0))* (IF(O157="ACORDE A ITEM 5.2.1 (T.R.)",1,0) )* ( IF(OR(Q157="SIN OBSERVACIÓN", Q157="REQUERIMIENTOS SUBSANADOS"),1,0)) *(IF(OR(R157="NINGUNO", R157="CUMPLEN CON LO SOLICITADO"),1,0))</f>
        <v>941.33</v>
      </c>
      <c r="T157" s="348"/>
      <c r="U157" s="78"/>
      <c r="V157" s="78"/>
      <c r="W157" s="49"/>
      <c r="X157" s="49"/>
      <c r="Y157" s="49"/>
      <c r="Z157" s="49"/>
      <c r="AA157" s="49"/>
      <c r="AB157" s="49"/>
      <c r="AC157" s="49"/>
      <c r="AD157" s="78"/>
      <c r="AE157" s="78"/>
      <c r="AF157" s="78"/>
      <c r="AG157" s="78"/>
      <c r="AH157" s="78"/>
      <c r="AI157" s="78"/>
    </row>
    <row r="158" spans="1:35" ht="24.75" customHeight="1" x14ac:dyDescent="0.2">
      <c r="A158" s="76"/>
      <c r="B158" s="348"/>
      <c r="C158" s="348"/>
      <c r="D158" s="348"/>
      <c r="E158" s="348"/>
      <c r="F158" s="348"/>
      <c r="G158" s="348"/>
      <c r="H158" s="348"/>
      <c r="I158" s="348"/>
      <c r="J158" s="80" t="s">
        <v>237</v>
      </c>
      <c r="K158" s="2">
        <f>+$K$14</f>
        <v>561015</v>
      </c>
      <c r="L158" s="80"/>
      <c r="M158" s="2"/>
      <c r="N158" s="348"/>
      <c r="O158" s="348"/>
      <c r="P158" s="348"/>
      <c r="Q158" s="348"/>
      <c r="R158" s="348"/>
      <c r="S158" s="348"/>
      <c r="T158" s="348"/>
      <c r="U158" s="78"/>
      <c r="V158" s="78"/>
      <c r="W158" s="49"/>
      <c r="X158" s="49"/>
      <c r="Y158" s="49"/>
      <c r="Z158" s="49"/>
      <c r="AA158" s="49"/>
      <c r="AB158" s="49"/>
      <c r="AC158" s="49"/>
      <c r="AD158" s="78"/>
      <c r="AE158" s="78"/>
      <c r="AF158" s="78"/>
      <c r="AG158" s="78"/>
      <c r="AH158" s="78"/>
      <c r="AI158" s="78"/>
    </row>
    <row r="159" spans="1:35" ht="24.75" customHeight="1" x14ac:dyDescent="0.2">
      <c r="A159" s="76"/>
      <c r="B159" s="349"/>
      <c r="C159" s="349"/>
      <c r="D159" s="349"/>
      <c r="E159" s="349"/>
      <c r="F159" s="349"/>
      <c r="G159" s="349"/>
      <c r="H159" s="349"/>
      <c r="I159" s="349"/>
      <c r="J159" s="80" t="s">
        <v>237</v>
      </c>
      <c r="K159" s="2">
        <f>+$K$15</f>
        <v>561019</v>
      </c>
      <c r="L159" s="80"/>
      <c r="M159" s="2"/>
      <c r="N159" s="349"/>
      <c r="O159" s="349"/>
      <c r="P159" s="349"/>
      <c r="Q159" s="349"/>
      <c r="R159" s="349"/>
      <c r="S159" s="349"/>
      <c r="T159" s="349"/>
      <c r="U159" s="78"/>
      <c r="V159" s="78"/>
      <c r="W159" s="49"/>
      <c r="X159" s="49"/>
      <c r="Y159" s="49"/>
      <c r="Z159" s="49"/>
      <c r="AA159" s="78"/>
      <c r="AB159" s="78"/>
      <c r="AC159" s="78"/>
      <c r="AD159" s="78"/>
      <c r="AE159" s="78"/>
      <c r="AF159" s="78"/>
      <c r="AG159" s="78"/>
      <c r="AH159" s="78"/>
      <c r="AI159" s="78"/>
    </row>
    <row r="160" spans="1:35" ht="24.75" customHeight="1" x14ac:dyDescent="0.2">
      <c r="A160" s="65"/>
      <c r="B160" s="355" t="str">
        <f>IF(S161=" "," ",IF(S161&gt;=$H$6,"CUMPLE CON LA EXPERIENCIA REQUERIDA","NO CUMPLE CON LA EXPERIENCIA REQUERIDA"))</f>
        <v>CUMPLE CON LA EXPERIENCIA REQUERIDA</v>
      </c>
      <c r="C160" s="337"/>
      <c r="D160" s="337"/>
      <c r="E160" s="337"/>
      <c r="F160" s="337"/>
      <c r="G160" s="337"/>
      <c r="H160" s="337"/>
      <c r="I160" s="337"/>
      <c r="J160" s="337"/>
      <c r="K160" s="337"/>
      <c r="L160" s="337"/>
      <c r="M160" s="337"/>
      <c r="N160" s="337"/>
      <c r="O160" s="356"/>
      <c r="P160" s="398" t="s">
        <v>61</v>
      </c>
      <c r="Q160" s="362"/>
      <c r="R160" s="86"/>
      <c r="S160" s="87">
        <f>IF(T145="SI",SUM(S145:S159),0)</f>
        <v>9709.4599999999991</v>
      </c>
      <c r="T160" s="402" t="str">
        <f>IF(S161=" "," ",IF(S161&gt;=$H$6,"CUMPLE","NO CUMPLE"))</f>
        <v>CUMPLE</v>
      </c>
      <c r="U160" s="65"/>
      <c r="V160" s="65"/>
      <c r="W160" s="49"/>
      <c r="X160" s="49"/>
      <c r="Y160" s="49"/>
      <c r="Z160" s="49"/>
      <c r="AA160" s="65"/>
      <c r="AB160" s="65"/>
      <c r="AC160" s="65"/>
      <c r="AD160" s="65"/>
      <c r="AE160" s="65"/>
      <c r="AF160" s="65"/>
      <c r="AG160" s="65"/>
      <c r="AH160" s="65"/>
      <c r="AI160" s="65"/>
    </row>
    <row r="161" spans="1:35" ht="24.75" customHeight="1" x14ac:dyDescent="0.2">
      <c r="A161" s="78"/>
      <c r="B161" s="357"/>
      <c r="C161" s="358"/>
      <c r="D161" s="358"/>
      <c r="E161" s="358"/>
      <c r="F161" s="358"/>
      <c r="G161" s="358"/>
      <c r="H161" s="358"/>
      <c r="I161" s="358"/>
      <c r="J161" s="358"/>
      <c r="K161" s="358"/>
      <c r="L161" s="358"/>
      <c r="M161" s="358"/>
      <c r="N161" s="358"/>
      <c r="O161" s="359"/>
      <c r="P161" s="398" t="s">
        <v>62</v>
      </c>
      <c r="Q161" s="362"/>
      <c r="R161" s="86"/>
      <c r="S161" s="88">
        <f>IFERROR((S160/$P$6)," ")</f>
        <v>17.750383912248626</v>
      </c>
      <c r="T161" s="349"/>
      <c r="U161" s="78"/>
      <c r="V161" s="78"/>
      <c r="W161" s="49"/>
      <c r="X161" s="49"/>
      <c r="Y161" s="49"/>
      <c r="Z161" s="49"/>
      <c r="AA161" s="78"/>
      <c r="AB161" s="78"/>
      <c r="AC161" s="78"/>
      <c r="AD161" s="78"/>
      <c r="AE161" s="78"/>
      <c r="AF161" s="78"/>
      <c r="AG161" s="78"/>
      <c r="AH161" s="78"/>
      <c r="AI161" s="78"/>
    </row>
    <row r="162" spans="1:35" ht="30" customHeight="1" x14ac:dyDescent="0.2">
      <c r="A162" s="49"/>
      <c r="B162" s="49"/>
      <c r="C162" s="49"/>
      <c r="D162" s="49"/>
      <c r="E162" s="61"/>
      <c r="F162" s="62"/>
      <c r="G162" s="62"/>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row>
    <row r="163" spans="1:35" ht="30" customHeight="1" x14ac:dyDescent="0.2">
      <c r="A163" s="49"/>
      <c r="B163" s="49"/>
      <c r="C163" s="49"/>
      <c r="D163" s="49"/>
      <c r="E163" s="61"/>
      <c r="F163" s="62"/>
      <c r="G163" s="62"/>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row>
    <row r="164" spans="1:35" ht="36" customHeight="1" x14ac:dyDescent="0.2">
      <c r="A164" s="49"/>
      <c r="B164" s="63">
        <v>8</v>
      </c>
      <c r="C164" s="363" t="s">
        <v>63</v>
      </c>
      <c r="D164" s="361"/>
      <c r="E164" s="362"/>
      <c r="F164" s="360" t="str">
        <f>IFERROR(VLOOKUP(B164,LISTA_OFERENTES,2,FALSE)," ")</f>
        <v>FAMOC DEPANEL S.A.</v>
      </c>
      <c r="G164" s="361"/>
      <c r="H164" s="361"/>
      <c r="I164" s="361"/>
      <c r="J164" s="361"/>
      <c r="K164" s="361"/>
      <c r="L164" s="361"/>
      <c r="M164" s="361"/>
      <c r="N164" s="361"/>
      <c r="O164" s="362"/>
      <c r="P164" s="399" t="s">
        <v>39</v>
      </c>
      <c r="Q164" s="361"/>
      <c r="R164" s="362"/>
      <c r="S164" s="64">
        <f>5-(INT(COUNTBLANK(C167:C181))-10)</f>
        <v>5</v>
      </c>
      <c r="T164" s="65"/>
      <c r="U164" s="49"/>
      <c r="V164" s="49"/>
      <c r="W164" s="49"/>
      <c r="X164" s="49"/>
      <c r="Y164" s="49"/>
      <c r="Z164" s="49"/>
      <c r="AA164" s="49"/>
      <c r="AB164" s="49"/>
      <c r="AC164" s="49"/>
      <c r="AD164" s="49"/>
      <c r="AE164" s="49"/>
      <c r="AF164" s="49"/>
      <c r="AG164" s="49"/>
      <c r="AH164" s="49"/>
      <c r="AI164" s="49"/>
    </row>
    <row r="165" spans="1:35" ht="57.75" customHeight="1" x14ac:dyDescent="0.25">
      <c r="A165" s="79"/>
      <c r="B165" s="364" t="s">
        <v>40</v>
      </c>
      <c r="C165" s="365" t="s">
        <v>41</v>
      </c>
      <c r="D165" s="365" t="s">
        <v>42</v>
      </c>
      <c r="E165" s="365" t="s">
        <v>43</v>
      </c>
      <c r="F165" s="365" t="s">
        <v>44</v>
      </c>
      <c r="G165" s="365" t="s">
        <v>45</v>
      </c>
      <c r="H165" s="365" t="s">
        <v>46</v>
      </c>
      <c r="I165" s="365" t="s">
        <v>47</v>
      </c>
      <c r="J165" s="391" t="s">
        <v>48</v>
      </c>
      <c r="K165" s="361"/>
      <c r="L165" s="361"/>
      <c r="M165" s="362"/>
      <c r="N165" s="365" t="s">
        <v>49</v>
      </c>
      <c r="O165" s="365" t="s">
        <v>50</v>
      </c>
      <c r="P165" s="89" t="s">
        <v>51</v>
      </c>
      <c r="Q165" s="89"/>
      <c r="R165" s="365" t="s">
        <v>52</v>
      </c>
      <c r="S165" s="365" t="s">
        <v>53</v>
      </c>
      <c r="T165" s="365" t="str">
        <f>T11</f>
        <v>CUMPLE CON EL REQUERIMIENTO OBLIGATORIO DE ESTAR INSCRITA EN AL MENOS DOS DE LOS CÓDIGOS 561017, 561015, 561019 y 561121.PARA LA EXPERIENCIA GENERAL</v>
      </c>
      <c r="U165" s="90"/>
      <c r="V165" s="90"/>
      <c r="W165" s="49"/>
      <c r="X165" s="49"/>
      <c r="Y165" s="49"/>
      <c r="Z165" s="49"/>
      <c r="AA165" s="49"/>
      <c r="AB165" s="49"/>
      <c r="AC165" s="49"/>
      <c r="AD165" s="79"/>
      <c r="AE165" s="79"/>
      <c r="AF165" s="79"/>
      <c r="AG165" s="79"/>
      <c r="AH165" s="79"/>
      <c r="AI165" s="79"/>
    </row>
    <row r="166" spans="1:35" ht="78" customHeight="1" x14ac:dyDescent="0.25">
      <c r="A166" s="79"/>
      <c r="B166" s="349"/>
      <c r="C166" s="349"/>
      <c r="D166" s="349"/>
      <c r="E166" s="349"/>
      <c r="F166" s="349"/>
      <c r="G166" s="349"/>
      <c r="H166" s="349"/>
      <c r="I166" s="349"/>
      <c r="J166" s="392" t="s">
        <v>64</v>
      </c>
      <c r="K166" s="361"/>
      <c r="L166" s="361"/>
      <c r="M166" s="362"/>
      <c r="N166" s="349"/>
      <c r="O166" s="349"/>
      <c r="P166" s="69" t="s">
        <v>9</v>
      </c>
      <c r="Q166" s="69" t="s">
        <v>57</v>
      </c>
      <c r="R166" s="349"/>
      <c r="S166" s="349"/>
      <c r="T166" s="349"/>
      <c r="U166" s="90"/>
      <c r="V166" s="90"/>
      <c r="W166" s="49"/>
      <c r="X166" s="49"/>
      <c r="Y166" s="49"/>
      <c r="Z166" s="49"/>
      <c r="AA166" s="49"/>
      <c r="AB166" s="49"/>
      <c r="AC166" s="49"/>
      <c r="AD166" s="79"/>
      <c r="AE166" s="79"/>
      <c r="AF166" s="79"/>
      <c r="AG166" s="79"/>
      <c r="AH166" s="79"/>
      <c r="AI166" s="79"/>
    </row>
    <row r="167" spans="1:35" ht="24.75" customHeight="1" x14ac:dyDescent="0.2">
      <c r="A167" s="76"/>
      <c r="B167" s="351">
        <v>1</v>
      </c>
      <c r="C167" s="352">
        <v>11</v>
      </c>
      <c r="D167" s="352">
        <v>29</v>
      </c>
      <c r="E167" s="352">
        <v>58000006968</v>
      </c>
      <c r="F167" s="352" t="s">
        <v>318</v>
      </c>
      <c r="G167" s="353">
        <v>3089.03</v>
      </c>
      <c r="H167" s="354" t="s">
        <v>59</v>
      </c>
      <c r="I167" s="387">
        <v>1</v>
      </c>
      <c r="J167" s="80" t="s">
        <v>238</v>
      </c>
      <c r="K167" s="2">
        <f>+$K$13</f>
        <v>561017</v>
      </c>
      <c r="L167" s="80" t="s">
        <v>237</v>
      </c>
      <c r="M167" s="2">
        <f>+$M$13</f>
        <v>561121</v>
      </c>
      <c r="N167" s="366" t="s">
        <v>257</v>
      </c>
      <c r="O167" s="366" t="s">
        <v>258</v>
      </c>
      <c r="P167" s="352"/>
      <c r="Q167" s="396" t="s">
        <v>259</v>
      </c>
      <c r="R167" s="396" t="s">
        <v>260</v>
      </c>
      <c r="S167" s="397">
        <f>IF(COUNTIF(J167:M169,"CUMPLE")&gt;=1,(G167*I167),0)* (IF(N167="PRESENTÓ CERTIFICADO",1,0))* (IF(O167="ACORDE A ITEM 5.2.1 (T.R.)",1,0) )* ( IF(OR(Q167="SIN OBSERVACIÓN", Q167="REQUERIMIENTOS SUBSANADOS"),1,0)) *(IF(OR(R167="NINGUNO", R167="CUMPLEN CON LO SOLICITADO"),1,0))</f>
        <v>3089.03</v>
      </c>
      <c r="T167" s="403" t="s">
        <v>60</v>
      </c>
      <c r="U167" s="78"/>
      <c r="V167" s="78"/>
      <c r="W167" s="49"/>
      <c r="X167" s="49"/>
      <c r="Y167" s="49"/>
      <c r="Z167" s="49"/>
      <c r="AA167" s="49"/>
      <c r="AB167" s="49"/>
      <c r="AC167" s="49"/>
      <c r="AD167" s="78"/>
      <c r="AE167" s="78"/>
      <c r="AF167" s="78"/>
      <c r="AG167" s="78"/>
      <c r="AH167" s="78"/>
      <c r="AI167" s="78"/>
    </row>
    <row r="168" spans="1:35" ht="24.75" customHeight="1" x14ac:dyDescent="0.2">
      <c r="A168" s="76"/>
      <c r="B168" s="348"/>
      <c r="C168" s="348"/>
      <c r="D168" s="348"/>
      <c r="E168" s="348"/>
      <c r="F168" s="348"/>
      <c r="G168" s="348"/>
      <c r="H168" s="348"/>
      <c r="I168" s="348"/>
      <c r="J168" s="80" t="s">
        <v>238</v>
      </c>
      <c r="K168" s="2">
        <f>+$K$14</f>
        <v>561015</v>
      </c>
      <c r="L168" s="80"/>
      <c r="M168" s="2"/>
      <c r="N168" s="348"/>
      <c r="O168" s="348"/>
      <c r="P168" s="348"/>
      <c r="Q168" s="348"/>
      <c r="R168" s="348"/>
      <c r="S168" s="348"/>
      <c r="T168" s="348"/>
      <c r="U168" s="78"/>
      <c r="V168" s="78"/>
      <c r="W168" s="49"/>
      <c r="X168" s="49"/>
      <c r="Y168" s="49"/>
      <c r="Z168" s="49"/>
      <c r="AA168" s="49"/>
      <c r="AB168" s="49"/>
      <c r="AC168" s="49"/>
      <c r="AD168" s="78"/>
      <c r="AE168" s="78"/>
      <c r="AF168" s="78"/>
      <c r="AG168" s="78"/>
      <c r="AH168" s="78"/>
      <c r="AI168" s="78"/>
    </row>
    <row r="169" spans="1:35" ht="24.75" customHeight="1" x14ac:dyDescent="0.2">
      <c r="A169" s="76"/>
      <c r="B169" s="349"/>
      <c r="C169" s="349"/>
      <c r="D169" s="349"/>
      <c r="E169" s="349"/>
      <c r="F169" s="349"/>
      <c r="G169" s="349"/>
      <c r="H169" s="349"/>
      <c r="I169" s="349"/>
      <c r="J169" s="80" t="s">
        <v>237</v>
      </c>
      <c r="K169" s="2">
        <f>+$K$15</f>
        <v>561019</v>
      </c>
      <c r="L169" s="80"/>
      <c r="M169" s="2"/>
      <c r="N169" s="349"/>
      <c r="O169" s="349"/>
      <c r="P169" s="349"/>
      <c r="Q169" s="349"/>
      <c r="R169" s="349"/>
      <c r="S169" s="349"/>
      <c r="T169" s="348"/>
      <c r="U169" s="78"/>
      <c r="V169" s="78"/>
      <c r="W169" s="49"/>
      <c r="X169" s="49"/>
      <c r="Y169" s="49"/>
      <c r="Z169" s="49"/>
      <c r="AA169" s="49"/>
      <c r="AB169" s="49"/>
      <c r="AC169" s="49"/>
      <c r="AD169" s="78"/>
      <c r="AE169" s="78"/>
      <c r="AF169" s="78"/>
      <c r="AG169" s="78"/>
      <c r="AH169" s="78"/>
      <c r="AI169" s="78"/>
    </row>
    <row r="170" spans="1:35" ht="24.75" customHeight="1" x14ac:dyDescent="0.2">
      <c r="A170" s="76"/>
      <c r="B170" s="351">
        <v>2</v>
      </c>
      <c r="C170" s="385">
        <v>87</v>
      </c>
      <c r="D170" s="385">
        <v>116</v>
      </c>
      <c r="E170" s="385" t="s">
        <v>323</v>
      </c>
      <c r="F170" s="385" t="s">
        <v>319</v>
      </c>
      <c r="G170" s="386">
        <v>7106.85</v>
      </c>
      <c r="H170" s="354" t="s">
        <v>59</v>
      </c>
      <c r="I170" s="387">
        <v>1</v>
      </c>
      <c r="J170" s="80" t="s">
        <v>237</v>
      </c>
      <c r="K170" s="2">
        <f>+$K$13</f>
        <v>561017</v>
      </c>
      <c r="L170" s="80" t="s">
        <v>237</v>
      </c>
      <c r="M170" s="2">
        <f t="shared" ref="M170:M179" si="11">M148</f>
        <v>561121</v>
      </c>
      <c r="N170" s="366" t="s">
        <v>257</v>
      </c>
      <c r="O170" s="366" t="s">
        <v>258</v>
      </c>
      <c r="P170" s="400"/>
      <c r="Q170" s="401" t="s">
        <v>259</v>
      </c>
      <c r="R170" s="401" t="s">
        <v>260</v>
      </c>
      <c r="S170" s="397">
        <f>IF(COUNTIF(J170:M172,"CUMPLE")&gt;=1,(G170*I170),0)* (IF(N170="PRESENTÓ CERTIFICADO",1,0))* (IF(O170="ACORDE A ITEM 5.2.1 (T.R.)",1,0) )* ( IF(OR(Q170="SIN OBSERVACIÓN", Q170="REQUERIMIENTOS SUBSANADOS"),1,0)) *(IF(OR(R170="NINGUNO", R170="CUMPLEN CON LO SOLICITADO"),1,0))</f>
        <v>7106.85</v>
      </c>
      <c r="T170" s="348"/>
      <c r="U170" s="78"/>
      <c r="V170" s="78"/>
      <c r="W170" s="49"/>
      <c r="X170" s="49"/>
      <c r="Y170" s="49"/>
      <c r="Z170" s="49"/>
      <c r="AA170" s="49"/>
      <c r="AB170" s="49"/>
      <c r="AC170" s="49"/>
      <c r="AD170" s="78"/>
      <c r="AE170" s="78"/>
      <c r="AF170" s="78"/>
      <c r="AG170" s="78"/>
      <c r="AH170" s="78"/>
      <c r="AI170" s="78"/>
    </row>
    <row r="171" spans="1:35" ht="24.75" customHeight="1" x14ac:dyDescent="0.2">
      <c r="A171" s="76"/>
      <c r="B171" s="348"/>
      <c r="C171" s="348"/>
      <c r="D171" s="348"/>
      <c r="E171" s="348"/>
      <c r="F171" s="348"/>
      <c r="G171" s="348"/>
      <c r="H171" s="348"/>
      <c r="I171" s="348"/>
      <c r="J171" s="80" t="s">
        <v>238</v>
      </c>
      <c r="K171" s="2">
        <f>+$K$14</f>
        <v>561015</v>
      </c>
      <c r="L171" s="80"/>
      <c r="M171" s="2"/>
      <c r="N171" s="348"/>
      <c r="O171" s="348"/>
      <c r="P171" s="348"/>
      <c r="Q171" s="348"/>
      <c r="R171" s="348"/>
      <c r="S171" s="348"/>
      <c r="T171" s="348"/>
      <c r="U171" s="78"/>
      <c r="V171" s="78"/>
      <c r="W171" s="49"/>
      <c r="X171" s="49"/>
      <c r="Y171" s="49"/>
      <c r="Z171" s="49"/>
      <c r="AA171" s="49"/>
      <c r="AB171" s="49"/>
      <c r="AC171" s="49"/>
      <c r="AD171" s="78"/>
      <c r="AE171" s="78"/>
      <c r="AF171" s="78"/>
      <c r="AG171" s="78"/>
      <c r="AH171" s="78"/>
      <c r="AI171" s="78"/>
    </row>
    <row r="172" spans="1:35" ht="24.75" customHeight="1" x14ac:dyDescent="0.2">
      <c r="A172" s="76"/>
      <c r="B172" s="349"/>
      <c r="C172" s="349"/>
      <c r="D172" s="349"/>
      <c r="E172" s="349"/>
      <c r="F172" s="349"/>
      <c r="G172" s="349"/>
      <c r="H172" s="349"/>
      <c r="I172" s="349"/>
      <c r="J172" s="80" t="s">
        <v>237</v>
      </c>
      <c r="K172" s="2">
        <f>+$K$15</f>
        <v>561019</v>
      </c>
      <c r="L172" s="80"/>
      <c r="M172" s="2"/>
      <c r="N172" s="349"/>
      <c r="O172" s="349"/>
      <c r="P172" s="349"/>
      <c r="Q172" s="349"/>
      <c r="R172" s="349"/>
      <c r="S172" s="349"/>
      <c r="T172" s="348"/>
      <c r="U172" s="78"/>
      <c r="V172" s="78"/>
      <c r="W172" s="49"/>
      <c r="X172" s="49"/>
      <c r="Y172" s="49"/>
      <c r="Z172" s="49"/>
      <c r="AA172" s="49"/>
      <c r="AB172" s="49"/>
      <c r="AC172" s="49"/>
      <c r="AD172" s="78"/>
      <c r="AE172" s="78"/>
      <c r="AF172" s="78"/>
      <c r="AG172" s="78"/>
      <c r="AH172" s="78"/>
      <c r="AI172" s="78"/>
    </row>
    <row r="173" spans="1:35" ht="24.75" customHeight="1" x14ac:dyDescent="0.2">
      <c r="A173" s="76"/>
      <c r="B173" s="351">
        <v>3</v>
      </c>
      <c r="C173" s="352">
        <v>131</v>
      </c>
      <c r="D173" s="352">
        <v>158</v>
      </c>
      <c r="E173" s="352" t="s">
        <v>324</v>
      </c>
      <c r="F173" s="352" t="s">
        <v>320</v>
      </c>
      <c r="G173" s="353">
        <v>1432.07</v>
      </c>
      <c r="H173" s="354" t="s">
        <v>59</v>
      </c>
      <c r="I173" s="387">
        <v>1</v>
      </c>
      <c r="J173" s="80" t="s">
        <v>237</v>
      </c>
      <c r="K173" s="2">
        <f>+$K$13</f>
        <v>561017</v>
      </c>
      <c r="L173" s="80" t="s">
        <v>237</v>
      </c>
      <c r="M173" s="2">
        <f t="shared" si="11"/>
        <v>561121</v>
      </c>
      <c r="N173" s="366" t="s">
        <v>257</v>
      </c>
      <c r="O173" s="366" t="s">
        <v>258</v>
      </c>
      <c r="P173" s="352"/>
      <c r="Q173" s="396" t="s">
        <v>259</v>
      </c>
      <c r="R173" s="396" t="s">
        <v>260</v>
      </c>
      <c r="S173" s="397">
        <f>IF(COUNTIF(J173:M175,"CUMPLE")&gt;=1,(G173*I173),0)* (IF(N173="PRESENTÓ CERTIFICADO",1,0))* (IF(O173="ACORDE A ITEM 5.2.1 (T.R.)",1,0) )* ( IF(OR(Q173="SIN OBSERVACIÓN", Q173="REQUERIMIENTOS SUBSANADOS"),1,0)) *(IF(OR(R173="NINGUNO", R173="CUMPLEN CON LO SOLICITADO"),1,0))</f>
        <v>1432.07</v>
      </c>
      <c r="T173" s="348"/>
      <c r="U173" s="78"/>
      <c r="V173" s="78"/>
      <c r="W173" s="49"/>
      <c r="X173" s="49"/>
      <c r="Y173" s="49"/>
      <c r="Z173" s="49"/>
      <c r="AA173" s="49"/>
      <c r="AB173" s="49"/>
      <c r="AC173" s="49"/>
      <c r="AD173" s="78"/>
      <c r="AE173" s="78"/>
      <c r="AF173" s="78"/>
      <c r="AG173" s="78"/>
      <c r="AH173" s="78"/>
      <c r="AI173" s="78"/>
    </row>
    <row r="174" spans="1:35" ht="24.75" customHeight="1" x14ac:dyDescent="0.2">
      <c r="A174" s="76"/>
      <c r="B174" s="348"/>
      <c r="C174" s="348"/>
      <c r="D174" s="348"/>
      <c r="E174" s="348"/>
      <c r="F174" s="348"/>
      <c r="G174" s="348"/>
      <c r="H174" s="348"/>
      <c r="I174" s="348"/>
      <c r="J174" s="80" t="s">
        <v>237</v>
      </c>
      <c r="K174" s="2">
        <f>+$K$14</f>
        <v>561015</v>
      </c>
      <c r="L174" s="80"/>
      <c r="M174" s="2"/>
      <c r="N174" s="348"/>
      <c r="O174" s="348"/>
      <c r="P174" s="348"/>
      <c r="Q174" s="348"/>
      <c r="R174" s="348"/>
      <c r="S174" s="348"/>
      <c r="T174" s="348"/>
      <c r="U174" s="78"/>
      <c r="V174" s="78"/>
      <c r="W174" s="49"/>
      <c r="X174" s="49"/>
      <c r="Y174" s="49"/>
      <c r="Z174" s="49"/>
      <c r="AA174" s="49"/>
      <c r="AB174" s="49"/>
      <c r="AC174" s="49"/>
      <c r="AD174" s="78"/>
      <c r="AE174" s="78"/>
      <c r="AF174" s="78"/>
      <c r="AG174" s="78"/>
      <c r="AH174" s="78"/>
      <c r="AI174" s="78"/>
    </row>
    <row r="175" spans="1:35" ht="24.75" customHeight="1" x14ac:dyDescent="0.2">
      <c r="A175" s="76"/>
      <c r="B175" s="349"/>
      <c r="C175" s="349"/>
      <c r="D175" s="349"/>
      <c r="E175" s="349"/>
      <c r="F175" s="349"/>
      <c r="G175" s="349"/>
      <c r="H175" s="349"/>
      <c r="I175" s="349"/>
      <c r="J175" s="80" t="s">
        <v>237</v>
      </c>
      <c r="K175" s="2">
        <f>+$K$15</f>
        <v>561019</v>
      </c>
      <c r="L175" s="80"/>
      <c r="M175" s="2"/>
      <c r="N175" s="349"/>
      <c r="O175" s="349"/>
      <c r="P175" s="349"/>
      <c r="Q175" s="349"/>
      <c r="R175" s="349"/>
      <c r="S175" s="349"/>
      <c r="T175" s="348"/>
      <c r="U175" s="78"/>
      <c r="V175" s="78"/>
      <c r="W175" s="49"/>
      <c r="X175" s="49"/>
      <c r="Y175" s="49"/>
      <c r="Z175" s="49"/>
      <c r="AA175" s="49"/>
      <c r="AB175" s="49"/>
      <c r="AC175" s="49"/>
      <c r="AD175" s="78"/>
      <c r="AE175" s="78"/>
      <c r="AF175" s="78"/>
      <c r="AG175" s="78"/>
      <c r="AH175" s="78"/>
      <c r="AI175" s="78"/>
    </row>
    <row r="176" spans="1:35" ht="24.75" customHeight="1" x14ac:dyDescent="0.2">
      <c r="A176" s="76"/>
      <c r="B176" s="351">
        <v>4</v>
      </c>
      <c r="C176" s="385">
        <v>134</v>
      </c>
      <c r="D176" s="385">
        <v>162</v>
      </c>
      <c r="E176" s="385" t="s">
        <v>325</v>
      </c>
      <c r="F176" s="385" t="s">
        <v>321</v>
      </c>
      <c r="G176" s="386">
        <v>1565.04</v>
      </c>
      <c r="H176" s="354" t="s">
        <v>327</v>
      </c>
      <c r="I176" s="404">
        <v>0.7</v>
      </c>
      <c r="J176" s="80" t="s">
        <v>237</v>
      </c>
      <c r="K176" s="2">
        <f>+$K$13</f>
        <v>561017</v>
      </c>
      <c r="L176" s="80" t="s">
        <v>237</v>
      </c>
      <c r="M176" s="2">
        <f t="shared" si="11"/>
        <v>561121</v>
      </c>
      <c r="N176" s="366" t="s">
        <v>257</v>
      </c>
      <c r="O176" s="366" t="s">
        <v>258</v>
      </c>
      <c r="P176" s="400"/>
      <c r="Q176" s="401" t="s">
        <v>259</v>
      </c>
      <c r="R176" s="401" t="s">
        <v>260</v>
      </c>
      <c r="S176" s="397">
        <f>IF(COUNTIF(J176:M178,"CUMPLE")&gt;=1,(G176*I176),0)* (IF(N176="PRESENTÓ CERTIFICADO",1,0))* (IF(O176="ACORDE A ITEM 5.2.1 (T.R.)",1,0) )* ( IF(OR(Q176="SIN OBSERVACIÓN", Q176="REQUERIMIENTOS SUBSANADOS"),1,0)) *(IF(OR(R176="NINGUNO", R176="CUMPLEN CON LO SOLICITADO"),1,0))</f>
        <v>1095.5279999999998</v>
      </c>
      <c r="T176" s="348"/>
      <c r="U176" s="78"/>
      <c r="V176" s="78"/>
      <c r="W176" s="49"/>
      <c r="X176" s="49"/>
      <c r="Y176" s="49"/>
      <c r="Z176" s="49"/>
      <c r="AA176" s="49"/>
      <c r="AB176" s="49"/>
      <c r="AC176" s="49"/>
      <c r="AD176" s="78"/>
      <c r="AE176" s="78"/>
      <c r="AF176" s="78"/>
      <c r="AG176" s="78"/>
      <c r="AH176" s="78"/>
      <c r="AI176" s="78"/>
    </row>
    <row r="177" spans="1:35" ht="24.75" customHeight="1" x14ac:dyDescent="0.2">
      <c r="A177" s="76"/>
      <c r="B177" s="348"/>
      <c r="C177" s="348"/>
      <c r="D177" s="348"/>
      <c r="E177" s="348"/>
      <c r="F177" s="348"/>
      <c r="G177" s="348"/>
      <c r="H177" s="348"/>
      <c r="I177" s="348"/>
      <c r="J177" s="80" t="s">
        <v>237</v>
      </c>
      <c r="K177" s="2">
        <f>+$K$14</f>
        <v>561015</v>
      </c>
      <c r="L177" s="80"/>
      <c r="M177" s="2"/>
      <c r="N177" s="348"/>
      <c r="O177" s="348"/>
      <c r="P177" s="348"/>
      <c r="Q177" s="348"/>
      <c r="R177" s="348"/>
      <c r="S177" s="348"/>
      <c r="T177" s="348"/>
      <c r="U177" s="78"/>
      <c r="V177" s="78"/>
      <c r="W177" s="49"/>
      <c r="X177" s="49"/>
      <c r="Y177" s="49"/>
      <c r="Z177" s="49"/>
      <c r="AA177" s="49"/>
      <c r="AB177" s="49"/>
      <c r="AC177" s="49"/>
      <c r="AD177" s="78"/>
      <c r="AE177" s="78"/>
      <c r="AF177" s="78"/>
      <c r="AG177" s="78"/>
      <c r="AH177" s="78"/>
      <c r="AI177" s="78"/>
    </row>
    <row r="178" spans="1:35" ht="24.75" customHeight="1" x14ac:dyDescent="0.2">
      <c r="A178" s="76"/>
      <c r="B178" s="349"/>
      <c r="C178" s="349"/>
      <c r="D178" s="349"/>
      <c r="E178" s="349"/>
      <c r="F178" s="349"/>
      <c r="G178" s="349"/>
      <c r="H178" s="349"/>
      <c r="I178" s="349"/>
      <c r="J178" s="80" t="s">
        <v>237</v>
      </c>
      <c r="K178" s="2">
        <f>+$K$15</f>
        <v>561019</v>
      </c>
      <c r="L178" s="80"/>
      <c r="M178" s="2"/>
      <c r="N178" s="349"/>
      <c r="O178" s="349"/>
      <c r="P178" s="349"/>
      <c r="Q178" s="349"/>
      <c r="R178" s="349"/>
      <c r="S178" s="349"/>
      <c r="T178" s="348"/>
      <c r="U178" s="78"/>
      <c r="V178" s="78"/>
      <c r="W178" s="49"/>
      <c r="X178" s="49"/>
      <c r="Y178" s="49"/>
      <c r="Z178" s="49"/>
      <c r="AA178" s="49"/>
      <c r="AB178" s="49"/>
      <c r="AC178" s="49"/>
      <c r="AD178" s="78"/>
      <c r="AE178" s="78"/>
      <c r="AF178" s="78"/>
      <c r="AG178" s="78"/>
      <c r="AH178" s="78"/>
      <c r="AI178" s="78"/>
    </row>
    <row r="179" spans="1:35" ht="24.75" customHeight="1" x14ac:dyDescent="0.2">
      <c r="A179" s="76"/>
      <c r="B179" s="351">
        <v>5</v>
      </c>
      <c r="C179" s="352">
        <v>135</v>
      </c>
      <c r="D179" s="352">
        <v>163</v>
      </c>
      <c r="E179" s="352" t="s">
        <v>325</v>
      </c>
      <c r="F179" s="352" t="s">
        <v>322</v>
      </c>
      <c r="G179" s="353">
        <v>1821.18</v>
      </c>
      <c r="H179" s="354" t="s">
        <v>59</v>
      </c>
      <c r="I179" s="387">
        <v>1</v>
      </c>
      <c r="J179" s="80" t="s">
        <v>237</v>
      </c>
      <c r="K179" s="2">
        <f>+$K$13</f>
        <v>561017</v>
      </c>
      <c r="L179" s="80" t="s">
        <v>237</v>
      </c>
      <c r="M179" s="2">
        <f t="shared" si="11"/>
        <v>561121</v>
      </c>
      <c r="N179" s="366" t="s">
        <v>257</v>
      </c>
      <c r="O179" s="366" t="s">
        <v>258</v>
      </c>
      <c r="P179" s="352"/>
      <c r="Q179" s="396" t="s">
        <v>259</v>
      </c>
      <c r="R179" s="396" t="s">
        <v>260</v>
      </c>
      <c r="S179" s="397">
        <f>IF(COUNTIF(J179:M181,"CUMPLE")&gt;=1,(G179*I179),0)* (IF(N179="PRESENTÓ CERTIFICADO",1,0))* (IF(O179="ACORDE A ITEM 5.2.1 (T.R.)",1,0) )* ( IF(OR(Q179="SIN OBSERVACIÓN", Q179="REQUERIMIENTOS SUBSANADOS"),1,0)) *(IF(OR(R179="NINGUNO", R179="CUMPLEN CON LO SOLICITADO"),1,0))</f>
        <v>1821.18</v>
      </c>
      <c r="T179" s="348"/>
      <c r="U179" s="78"/>
      <c r="V179" s="78"/>
      <c r="W179" s="49"/>
      <c r="X179" s="49"/>
      <c r="Y179" s="49"/>
      <c r="Z179" s="49"/>
      <c r="AA179" s="49"/>
      <c r="AB179" s="49"/>
      <c r="AC179" s="49"/>
      <c r="AD179" s="78"/>
      <c r="AE179" s="78"/>
      <c r="AF179" s="78"/>
      <c r="AG179" s="78"/>
      <c r="AH179" s="78"/>
      <c r="AI179" s="78"/>
    </row>
    <row r="180" spans="1:35" ht="24.75" customHeight="1" x14ac:dyDescent="0.2">
      <c r="A180" s="76"/>
      <c r="B180" s="348"/>
      <c r="C180" s="348"/>
      <c r="D180" s="348"/>
      <c r="E180" s="348"/>
      <c r="F180" s="348"/>
      <c r="G180" s="348"/>
      <c r="H180" s="348"/>
      <c r="I180" s="348"/>
      <c r="J180" s="80" t="s">
        <v>237</v>
      </c>
      <c r="K180" s="2">
        <f>+$K$14</f>
        <v>561015</v>
      </c>
      <c r="L180" s="80"/>
      <c r="M180" s="2"/>
      <c r="N180" s="348"/>
      <c r="O180" s="348"/>
      <c r="P180" s="348"/>
      <c r="Q180" s="348"/>
      <c r="R180" s="348"/>
      <c r="S180" s="348"/>
      <c r="T180" s="348"/>
      <c r="U180" s="78"/>
      <c r="V180" s="78"/>
      <c r="W180" s="49"/>
      <c r="X180" s="49"/>
      <c r="Y180" s="49"/>
      <c r="Z180" s="49"/>
      <c r="AA180" s="49"/>
      <c r="AB180" s="49"/>
      <c r="AC180" s="49"/>
      <c r="AD180" s="78"/>
      <c r="AE180" s="78"/>
      <c r="AF180" s="78"/>
      <c r="AG180" s="78"/>
      <c r="AH180" s="78"/>
      <c r="AI180" s="78"/>
    </row>
    <row r="181" spans="1:35" ht="24.75" customHeight="1" x14ac:dyDescent="0.2">
      <c r="A181" s="76"/>
      <c r="B181" s="349"/>
      <c r="C181" s="349"/>
      <c r="D181" s="349"/>
      <c r="E181" s="349"/>
      <c r="F181" s="349"/>
      <c r="G181" s="349"/>
      <c r="H181" s="349"/>
      <c r="I181" s="349"/>
      <c r="J181" s="80" t="s">
        <v>237</v>
      </c>
      <c r="K181" s="2">
        <f>+$K$15</f>
        <v>561019</v>
      </c>
      <c r="L181" s="80"/>
      <c r="M181" s="2"/>
      <c r="N181" s="349"/>
      <c r="O181" s="349"/>
      <c r="P181" s="349"/>
      <c r="Q181" s="349"/>
      <c r="R181" s="349"/>
      <c r="S181" s="349"/>
      <c r="T181" s="349"/>
      <c r="U181" s="78"/>
      <c r="V181" s="78"/>
      <c r="W181" s="49"/>
      <c r="X181" s="49"/>
      <c r="Y181" s="49"/>
      <c r="Z181" s="49"/>
      <c r="AA181" s="78"/>
      <c r="AB181" s="78"/>
      <c r="AC181" s="78"/>
      <c r="AD181" s="78"/>
      <c r="AE181" s="78"/>
      <c r="AF181" s="78"/>
      <c r="AG181" s="78"/>
      <c r="AH181" s="78"/>
      <c r="AI181" s="78"/>
    </row>
    <row r="182" spans="1:35" ht="24.75" customHeight="1" x14ac:dyDescent="0.2">
      <c r="A182" s="65"/>
      <c r="B182" s="355" t="s">
        <v>326</v>
      </c>
      <c r="C182" s="337"/>
      <c r="D182" s="337"/>
      <c r="E182" s="337"/>
      <c r="F182" s="337"/>
      <c r="G182" s="337"/>
      <c r="H182" s="337"/>
      <c r="I182" s="337"/>
      <c r="J182" s="337"/>
      <c r="K182" s="337"/>
      <c r="L182" s="337"/>
      <c r="M182" s="337"/>
      <c r="N182" s="337"/>
      <c r="O182" s="356"/>
      <c r="P182" s="398" t="s">
        <v>61</v>
      </c>
      <c r="Q182" s="362"/>
      <c r="R182" s="86"/>
      <c r="S182" s="87">
        <f>IF(T167="SI",SUM(S167:S181),0)</f>
        <v>14544.658000000001</v>
      </c>
      <c r="T182" s="402" t="str">
        <f>IF(S183=" "," ",IF(S183&gt;=$H$6,"CUMPLE","NO CUMPLE"))</f>
        <v>CUMPLE</v>
      </c>
      <c r="U182" s="65"/>
      <c r="V182" s="65"/>
      <c r="W182" s="49"/>
      <c r="X182" s="49"/>
      <c r="Y182" s="49"/>
      <c r="Z182" s="49"/>
      <c r="AA182" s="65"/>
      <c r="AB182" s="65"/>
      <c r="AC182" s="65"/>
      <c r="AD182" s="65"/>
      <c r="AE182" s="65"/>
      <c r="AF182" s="65"/>
      <c r="AG182" s="65"/>
      <c r="AH182" s="65"/>
      <c r="AI182" s="65"/>
    </row>
    <row r="183" spans="1:35" ht="24.75" customHeight="1" x14ac:dyDescent="0.2">
      <c r="A183" s="78"/>
      <c r="B183" s="357"/>
      <c r="C183" s="358"/>
      <c r="D183" s="358"/>
      <c r="E183" s="358"/>
      <c r="F183" s="358"/>
      <c r="G183" s="358"/>
      <c r="H183" s="358"/>
      <c r="I183" s="358"/>
      <c r="J183" s="358"/>
      <c r="K183" s="358"/>
      <c r="L183" s="358"/>
      <c r="M183" s="358"/>
      <c r="N183" s="358"/>
      <c r="O183" s="359"/>
      <c r="P183" s="398" t="s">
        <v>62</v>
      </c>
      <c r="Q183" s="362"/>
      <c r="R183" s="86"/>
      <c r="S183" s="88">
        <f>IFERROR((S182/$P$6)," ")</f>
        <v>26.589868372943329</v>
      </c>
      <c r="T183" s="349"/>
      <c r="U183" s="78"/>
      <c r="V183" s="78"/>
      <c r="W183" s="49"/>
      <c r="X183" s="49"/>
      <c r="Y183" s="49"/>
      <c r="Z183" s="49"/>
      <c r="AA183" s="78"/>
      <c r="AB183" s="78"/>
      <c r="AC183" s="78"/>
      <c r="AD183" s="78"/>
      <c r="AE183" s="78"/>
      <c r="AF183" s="78"/>
      <c r="AG183" s="78"/>
      <c r="AH183" s="78"/>
      <c r="AI183" s="78"/>
    </row>
    <row r="184" spans="1:35" ht="30" customHeight="1" x14ac:dyDescent="0.2">
      <c r="A184" s="49"/>
      <c r="B184" s="49"/>
      <c r="C184" s="49"/>
      <c r="D184" s="49"/>
      <c r="E184" s="61"/>
      <c r="F184" s="62"/>
      <c r="G184" s="62"/>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row>
    <row r="185" spans="1:35" ht="30" customHeight="1" x14ac:dyDescent="0.2">
      <c r="A185" s="49"/>
      <c r="B185" s="49"/>
      <c r="C185" s="49"/>
      <c r="D185" s="49"/>
      <c r="E185" s="61"/>
      <c r="F185" s="62"/>
      <c r="G185" s="62"/>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row>
    <row r="186" spans="1:35" ht="36" customHeight="1" x14ac:dyDescent="0.2">
      <c r="A186" s="49"/>
      <c r="B186" s="63">
        <v>9</v>
      </c>
      <c r="C186" s="363" t="s">
        <v>63</v>
      </c>
      <c r="D186" s="361"/>
      <c r="E186" s="362"/>
      <c r="F186" s="360" t="str">
        <f>IFERROR(VLOOKUP(B186,LISTA_OFERENTES,2,FALSE)," ")</f>
        <v>DIANA LEGUIZAMON</v>
      </c>
      <c r="G186" s="361"/>
      <c r="H186" s="361"/>
      <c r="I186" s="361"/>
      <c r="J186" s="361"/>
      <c r="K186" s="361"/>
      <c r="L186" s="361"/>
      <c r="M186" s="361"/>
      <c r="N186" s="361"/>
      <c r="O186" s="362"/>
      <c r="P186" s="399" t="s">
        <v>39</v>
      </c>
      <c r="Q186" s="361"/>
      <c r="R186" s="362"/>
      <c r="S186" s="64">
        <f>5-(INT(COUNTBLANK(C189:C203))-10)</f>
        <v>3</v>
      </c>
      <c r="T186" s="65"/>
      <c r="U186" s="49"/>
      <c r="V186" s="49"/>
      <c r="W186" s="49"/>
      <c r="X186" s="49"/>
      <c r="Y186" s="49"/>
      <c r="Z186" s="49"/>
      <c r="AA186" s="49"/>
      <c r="AB186" s="49"/>
      <c r="AC186" s="49"/>
      <c r="AD186" s="49"/>
      <c r="AE186" s="49"/>
      <c r="AF186" s="49"/>
      <c r="AG186" s="49"/>
      <c r="AH186" s="49"/>
      <c r="AI186" s="49"/>
    </row>
    <row r="187" spans="1:35" ht="46.5" customHeight="1" x14ac:dyDescent="0.25">
      <c r="A187" s="79"/>
      <c r="B187" s="364" t="s">
        <v>40</v>
      </c>
      <c r="C187" s="365" t="s">
        <v>41</v>
      </c>
      <c r="D187" s="365" t="s">
        <v>42</v>
      </c>
      <c r="E187" s="365" t="s">
        <v>43</v>
      </c>
      <c r="F187" s="365" t="s">
        <v>44</v>
      </c>
      <c r="G187" s="365" t="s">
        <v>45</v>
      </c>
      <c r="H187" s="365" t="s">
        <v>46</v>
      </c>
      <c r="I187" s="365" t="s">
        <v>47</v>
      </c>
      <c r="J187" s="391" t="s">
        <v>48</v>
      </c>
      <c r="K187" s="361"/>
      <c r="L187" s="361"/>
      <c r="M187" s="362"/>
      <c r="N187" s="365" t="s">
        <v>49</v>
      </c>
      <c r="O187" s="365" t="s">
        <v>50</v>
      </c>
      <c r="P187" s="89" t="s">
        <v>51</v>
      </c>
      <c r="Q187" s="89"/>
      <c r="R187" s="365" t="s">
        <v>52</v>
      </c>
      <c r="S187" s="365" t="s">
        <v>53</v>
      </c>
      <c r="T187" s="365" t="str">
        <f>T11</f>
        <v>CUMPLE CON EL REQUERIMIENTO OBLIGATORIO DE ESTAR INSCRITA EN AL MENOS DOS DE LOS CÓDIGOS 561017, 561015, 561019 y 561121.PARA LA EXPERIENCIA GENERAL</v>
      </c>
      <c r="U187" s="90"/>
      <c r="V187" s="90"/>
      <c r="W187" s="49"/>
      <c r="X187" s="49"/>
      <c r="Y187" s="49"/>
      <c r="Z187" s="49"/>
      <c r="AA187" s="49"/>
      <c r="AB187" s="49"/>
      <c r="AC187" s="49"/>
      <c r="AD187" s="79"/>
      <c r="AE187" s="79"/>
      <c r="AF187" s="79"/>
      <c r="AG187" s="79"/>
      <c r="AH187" s="79"/>
      <c r="AI187" s="79"/>
    </row>
    <row r="188" spans="1:35" ht="118.5" customHeight="1" x14ac:dyDescent="0.25">
      <c r="A188" s="79"/>
      <c r="B188" s="349"/>
      <c r="C188" s="349"/>
      <c r="D188" s="349"/>
      <c r="E188" s="349"/>
      <c r="F188" s="349"/>
      <c r="G188" s="349"/>
      <c r="H188" s="349"/>
      <c r="I188" s="349"/>
      <c r="J188" s="392" t="s">
        <v>64</v>
      </c>
      <c r="K188" s="361"/>
      <c r="L188" s="361"/>
      <c r="M188" s="362"/>
      <c r="N188" s="349"/>
      <c r="O188" s="349"/>
      <c r="P188" s="69" t="s">
        <v>9</v>
      </c>
      <c r="Q188" s="69" t="s">
        <v>57</v>
      </c>
      <c r="R188" s="349"/>
      <c r="S188" s="349"/>
      <c r="T188" s="349"/>
      <c r="U188" s="90"/>
      <c r="V188" s="90"/>
      <c r="W188" s="49"/>
      <c r="X188" s="49"/>
      <c r="Y188" s="49"/>
      <c r="Z188" s="49"/>
      <c r="AA188" s="49"/>
      <c r="AB188" s="49"/>
      <c r="AC188" s="49"/>
      <c r="AD188" s="79"/>
      <c r="AE188" s="79"/>
      <c r="AF188" s="79"/>
      <c r="AG188" s="79"/>
      <c r="AH188" s="79"/>
      <c r="AI188" s="79"/>
    </row>
    <row r="189" spans="1:35" ht="24.75" customHeight="1" x14ac:dyDescent="0.2">
      <c r="A189" s="76"/>
      <c r="B189" s="351">
        <v>1</v>
      </c>
      <c r="C189" s="352">
        <v>116</v>
      </c>
      <c r="D189" s="352" t="s">
        <v>328</v>
      </c>
      <c r="E189" s="352" t="s">
        <v>331</v>
      </c>
      <c r="F189" s="352" t="s">
        <v>334</v>
      </c>
      <c r="G189" s="353">
        <v>1677.93</v>
      </c>
      <c r="H189" s="354" t="s">
        <v>327</v>
      </c>
      <c r="I189" s="387">
        <v>0.5</v>
      </c>
      <c r="J189" s="80" t="s">
        <v>237</v>
      </c>
      <c r="K189" s="2">
        <f>+$K$13</f>
        <v>561017</v>
      </c>
      <c r="L189" s="80" t="s">
        <v>237</v>
      </c>
      <c r="M189" s="2">
        <f>+$M$13</f>
        <v>561121</v>
      </c>
      <c r="N189" s="366" t="s">
        <v>257</v>
      </c>
      <c r="O189" s="366" t="s">
        <v>258</v>
      </c>
      <c r="P189" s="352"/>
      <c r="Q189" s="396" t="s">
        <v>259</v>
      </c>
      <c r="R189" s="396" t="s">
        <v>260</v>
      </c>
      <c r="S189" s="397">
        <f>IF(COUNTIF(J189:M191,"CUMPLE")&gt;=1,(G189*I189),0)* (IF(N189="PRESENTÓ CERTIFICADO",1,0))* (IF(O189="ACORDE A ITEM 5.2.1 (T.R.)",1,0) )* ( IF(OR(Q189="SIN OBSERVACIÓN", Q189="REQUERIMIENTOS SUBSANADOS"),1,0)) *(IF(OR(R189="NINGUNO", R189="CUMPLEN CON LO SOLICITADO"),1,0))</f>
        <v>838.96500000000003</v>
      </c>
      <c r="T189" s="403" t="s">
        <v>60</v>
      </c>
      <c r="U189" s="78"/>
      <c r="V189" s="78"/>
      <c r="W189" s="49"/>
      <c r="X189" s="49"/>
      <c r="Y189" s="49"/>
      <c r="Z189" s="49"/>
      <c r="AA189" s="49"/>
      <c r="AB189" s="49"/>
      <c r="AC189" s="49"/>
      <c r="AD189" s="78"/>
      <c r="AE189" s="78"/>
      <c r="AF189" s="78"/>
      <c r="AG189" s="78"/>
      <c r="AH189" s="78"/>
      <c r="AI189" s="78"/>
    </row>
    <row r="190" spans="1:35" ht="24.75" customHeight="1" x14ac:dyDescent="0.2">
      <c r="A190" s="76"/>
      <c r="B190" s="348"/>
      <c r="C190" s="348"/>
      <c r="D190" s="348"/>
      <c r="E190" s="348"/>
      <c r="F190" s="348"/>
      <c r="G190" s="348"/>
      <c r="H190" s="348"/>
      <c r="I190" s="348"/>
      <c r="J190" s="80" t="s">
        <v>237</v>
      </c>
      <c r="K190" s="2">
        <f>+$K$14</f>
        <v>561015</v>
      </c>
      <c r="L190" s="80"/>
      <c r="M190" s="2"/>
      <c r="N190" s="348"/>
      <c r="O190" s="348"/>
      <c r="P190" s="348"/>
      <c r="Q190" s="348"/>
      <c r="R190" s="348"/>
      <c r="S190" s="348"/>
      <c r="T190" s="348"/>
      <c r="U190" s="78"/>
      <c r="V190" s="78"/>
      <c r="W190" s="49"/>
      <c r="X190" s="49"/>
      <c r="Y190" s="49"/>
      <c r="Z190" s="49"/>
      <c r="AA190" s="49"/>
      <c r="AB190" s="49"/>
      <c r="AC190" s="49"/>
      <c r="AD190" s="78"/>
      <c r="AE190" s="78"/>
      <c r="AF190" s="78"/>
      <c r="AG190" s="78"/>
      <c r="AH190" s="78"/>
      <c r="AI190" s="78"/>
    </row>
    <row r="191" spans="1:35" ht="24.75" customHeight="1" x14ac:dyDescent="0.2">
      <c r="A191" s="76"/>
      <c r="B191" s="349"/>
      <c r="C191" s="349"/>
      <c r="D191" s="349"/>
      <c r="E191" s="349"/>
      <c r="F191" s="349"/>
      <c r="G191" s="349"/>
      <c r="H191" s="349"/>
      <c r="I191" s="349"/>
      <c r="J191" s="80" t="s">
        <v>237</v>
      </c>
      <c r="K191" s="2">
        <f>+$K$15</f>
        <v>561019</v>
      </c>
      <c r="L191" s="80"/>
      <c r="M191" s="2"/>
      <c r="N191" s="349"/>
      <c r="O191" s="349"/>
      <c r="P191" s="349"/>
      <c r="Q191" s="349"/>
      <c r="R191" s="349"/>
      <c r="S191" s="349"/>
      <c r="T191" s="348"/>
      <c r="U191" s="78"/>
      <c r="V191" s="78"/>
      <c r="W191" s="49"/>
      <c r="X191" s="49"/>
      <c r="Y191" s="49"/>
      <c r="Z191" s="49"/>
      <c r="AA191" s="49"/>
      <c r="AB191" s="49"/>
      <c r="AC191" s="49"/>
      <c r="AD191" s="78"/>
      <c r="AE191" s="78"/>
      <c r="AF191" s="78"/>
      <c r="AG191" s="78"/>
      <c r="AH191" s="78"/>
      <c r="AI191" s="78"/>
    </row>
    <row r="192" spans="1:35" ht="24.75" customHeight="1" x14ac:dyDescent="0.2">
      <c r="A192" s="76"/>
      <c r="B192" s="351">
        <v>2</v>
      </c>
      <c r="C192" s="385">
        <v>85</v>
      </c>
      <c r="D192" s="385" t="s">
        <v>329</v>
      </c>
      <c r="E192" s="385" t="s">
        <v>332</v>
      </c>
      <c r="F192" s="385" t="s">
        <v>335</v>
      </c>
      <c r="G192" s="386">
        <v>394.86</v>
      </c>
      <c r="H192" s="354" t="s">
        <v>59</v>
      </c>
      <c r="I192" s="404">
        <v>1</v>
      </c>
      <c r="J192" s="80" t="s">
        <v>237</v>
      </c>
      <c r="K192" s="2">
        <f>+$K$13</f>
        <v>561017</v>
      </c>
      <c r="L192" s="80" t="s">
        <v>237</v>
      </c>
      <c r="M192" s="2">
        <f t="shared" ref="M192:M201" si="12">M170</f>
        <v>561121</v>
      </c>
      <c r="N192" s="366" t="s">
        <v>257</v>
      </c>
      <c r="O192" s="366" t="s">
        <v>258</v>
      </c>
      <c r="P192" s="400"/>
      <c r="Q192" s="401" t="s">
        <v>259</v>
      </c>
      <c r="R192" s="401" t="s">
        <v>260</v>
      </c>
      <c r="S192" s="397">
        <f>IF(COUNTIF(J192:M194,"CUMPLE")&gt;=1,(G192*I192),0)* (IF(N192="PRESENTÓ CERTIFICADO",1,0))* (IF(O192="ACORDE A ITEM 5.2.1 (T.R.)",1,0) )* ( IF(OR(Q192="SIN OBSERVACIÓN", Q192="REQUERIMIENTOS SUBSANADOS"),1,0)) *(IF(OR(R192="NINGUNO", R192="CUMPLEN CON LO SOLICITADO"),1,0))</f>
        <v>394.86</v>
      </c>
      <c r="T192" s="348"/>
      <c r="U192" s="78"/>
      <c r="V192" s="78"/>
      <c r="W192" s="49"/>
      <c r="X192" s="49"/>
      <c r="Y192" s="49"/>
      <c r="Z192" s="49"/>
      <c r="AA192" s="49"/>
      <c r="AB192" s="49"/>
      <c r="AC192" s="49"/>
      <c r="AD192" s="78"/>
      <c r="AE192" s="78"/>
      <c r="AF192" s="78"/>
      <c r="AG192" s="78"/>
      <c r="AH192" s="78"/>
      <c r="AI192" s="78"/>
    </row>
    <row r="193" spans="1:35" ht="24.75" customHeight="1" x14ac:dyDescent="0.2">
      <c r="A193" s="76"/>
      <c r="B193" s="348"/>
      <c r="C193" s="348"/>
      <c r="D193" s="348"/>
      <c r="E193" s="348"/>
      <c r="F193" s="348"/>
      <c r="G193" s="348"/>
      <c r="H193" s="348"/>
      <c r="I193" s="348"/>
      <c r="J193" s="80" t="s">
        <v>237</v>
      </c>
      <c r="K193" s="2">
        <f>+$K$14</f>
        <v>561015</v>
      </c>
      <c r="L193" s="80"/>
      <c r="M193" s="2"/>
      <c r="N193" s="348"/>
      <c r="O193" s="348"/>
      <c r="P193" s="348"/>
      <c r="Q193" s="348"/>
      <c r="R193" s="348"/>
      <c r="S193" s="348"/>
      <c r="T193" s="348"/>
      <c r="U193" s="78"/>
      <c r="V193" s="78"/>
      <c r="W193" s="49"/>
      <c r="X193" s="49"/>
      <c r="Y193" s="49"/>
      <c r="Z193" s="49"/>
      <c r="AA193" s="49"/>
      <c r="AB193" s="49"/>
      <c r="AC193" s="49"/>
      <c r="AD193" s="78"/>
      <c r="AE193" s="78"/>
      <c r="AF193" s="78"/>
      <c r="AG193" s="78"/>
      <c r="AH193" s="78"/>
      <c r="AI193" s="78"/>
    </row>
    <row r="194" spans="1:35" ht="24.75" customHeight="1" x14ac:dyDescent="0.2">
      <c r="A194" s="76"/>
      <c r="B194" s="349"/>
      <c r="C194" s="349"/>
      <c r="D194" s="349"/>
      <c r="E194" s="349"/>
      <c r="F194" s="349"/>
      <c r="G194" s="349"/>
      <c r="H194" s="349"/>
      <c r="I194" s="349"/>
      <c r="J194" s="80" t="s">
        <v>237</v>
      </c>
      <c r="K194" s="2">
        <f>+$K$15</f>
        <v>561019</v>
      </c>
      <c r="L194" s="80"/>
      <c r="M194" s="2"/>
      <c r="N194" s="349"/>
      <c r="O194" s="349"/>
      <c r="P194" s="349"/>
      <c r="Q194" s="349"/>
      <c r="R194" s="349"/>
      <c r="S194" s="349"/>
      <c r="T194" s="348"/>
      <c r="U194" s="78"/>
      <c r="V194" s="78"/>
      <c r="W194" s="49"/>
      <c r="X194" s="49"/>
      <c r="Y194" s="49"/>
      <c r="Z194" s="49"/>
      <c r="AA194" s="49"/>
      <c r="AB194" s="49"/>
      <c r="AC194" s="49"/>
      <c r="AD194" s="78"/>
      <c r="AE194" s="78"/>
      <c r="AF194" s="78"/>
      <c r="AG194" s="78"/>
      <c r="AH194" s="78"/>
      <c r="AI194" s="78"/>
    </row>
    <row r="195" spans="1:35" ht="24.75" customHeight="1" x14ac:dyDescent="0.2">
      <c r="A195" s="76"/>
      <c r="B195" s="351">
        <v>3</v>
      </c>
      <c r="C195" s="352">
        <v>72</v>
      </c>
      <c r="D195" s="352" t="s">
        <v>330</v>
      </c>
      <c r="E195" s="352" t="s">
        <v>333</v>
      </c>
      <c r="F195" s="352" t="s">
        <v>336</v>
      </c>
      <c r="G195" s="353">
        <v>433.89</v>
      </c>
      <c r="H195" s="354" t="s">
        <v>59</v>
      </c>
      <c r="I195" s="387">
        <v>1</v>
      </c>
      <c r="J195" s="80" t="s">
        <v>237</v>
      </c>
      <c r="K195" s="2">
        <f>+$K$13</f>
        <v>561017</v>
      </c>
      <c r="L195" s="80" t="s">
        <v>237</v>
      </c>
      <c r="M195" s="2">
        <f t="shared" si="12"/>
        <v>561121</v>
      </c>
      <c r="N195" s="366" t="s">
        <v>257</v>
      </c>
      <c r="O195" s="366" t="s">
        <v>258</v>
      </c>
      <c r="P195" s="352"/>
      <c r="Q195" s="396" t="s">
        <v>259</v>
      </c>
      <c r="R195" s="396" t="s">
        <v>260</v>
      </c>
      <c r="S195" s="397">
        <f>IF(COUNTIF(J195:M197,"CUMPLE")&gt;=1,(G195*I195),0)* (IF(N195="PRESENTÓ CERTIFICADO",1,0))* (IF(O195="ACORDE A ITEM 5.2.1 (T.R.)",1,0) )* ( IF(OR(Q195="SIN OBSERVACIÓN", Q195="REQUERIMIENTOS SUBSANADOS"),1,0)) *(IF(OR(R195="NINGUNO", R195="CUMPLEN CON LO SOLICITADO"),1,0))</f>
        <v>433.89</v>
      </c>
      <c r="T195" s="348"/>
      <c r="U195" s="78"/>
      <c r="V195" s="78"/>
      <c r="W195" s="49"/>
      <c r="X195" s="49"/>
      <c r="Y195" s="49"/>
      <c r="Z195" s="49"/>
      <c r="AA195" s="49"/>
      <c r="AB195" s="49"/>
      <c r="AC195" s="49"/>
      <c r="AD195" s="78"/>
      <c r="AE195" s="78"/>
      <c r="AF195" s="78"/>
      <c r="AG195" s="78"/>
      <c r="AH195" s="78"/>
      <c r="AI195" s="78"/>
    </row>
    <row r="196" spans="1:35" ht="24.75" customHeight="1" x14ac:dyDescent="0.2">
      <c r="A196" s="76"/>
      <c r="B196" s="348"/>
      <c r="C196" s="348"/>
      <c r="D196" s="348"/>
      <c r="E196" s="348"/>
      <c r="F196" s="348"/>
      <c r="G196" s="348"/>
      <c r="H196" s="348"/>
      <c r="I196" s="348"/>
      <c r="J196" s="80" t="s">
        <v>237</v>
      </c>
      <c r="K196" s="2">
        <f>+$K$14</f>
        <v>561015</v>
      </c>
      <c r="L196" s="80"/>
      <c r="M196" s="2"/>
      <c r="N196" s="348"/>
      <c r="O196" s="348"/>
      <c r="P196" s="348"/>
      <c r="Q196" s="348"/>
      <c r="R196" s="348"/>
      <c r="S196" s="348"/>
      <c r="T196" s="348"/>
      <c r="U196" s="78"/>
      <c r="V196" s="78"/>
      <c r="W196" s="49"/>
      <c r="X196" s="49"/>
      <c r="Y196" s="49"/>
      <c r="Z196" s="49"/>
      <c r="AA196" s="49"/>
      <c r="AB196" s="49"/>
      <c r="AC196" s="49"/>
      <c r="AD196" s="78"/>
      <c r="AE196" s="78"/>
      <c r="AF196" s="78"/>
      <c r="AG196" s="78"/>
      <c r="AH196" s="78"/>
      <c r="AI196" s="78"/>
    </row>
    <row r="197" spans="1:35" ht="24.75" customHeight="1" x14ac:dyDescent="0.2">
      <c r="A197" s="76"/>
      <c r="B197" s="349"/>
      <c r="C197" s="349"/>
      <c r="D197" s="349"/>
      <c r="E197" s="349"/>
      <c r="F197" s="349"/>
      <c r="G197" s="349"/>
      <c r="H197" s="349"/>
      <c r="I197" s="349"/>
      <c r="J197" s="80" t="s">
        <v>237</v>
      </c>
      <c r="K197" s="2">
        <f>+$K$15</f>
        <v>561019</v>
      </c>
      <c r="L197" s="80"/>
      <c r="M197" s="2"/>
      <c r="N197" s="349"/>
      <c r="O197" s="349"/>
      <c r="P197" s="349"/>
      <c r="Q197" s="349"/>
      <c r="R197" s="349"/>
      <c r="S197" s="349"/>
      <c r="T197" s="348"/>
      <c r="U197" s="78"/>
      <c r="V197" s="78"/>
      <c r="W197" s="49"/>
      <c r="X197" s="49"/>
      <c r="Y197" s="49"/>
      <c r="Z197" s="49"/>
      <c r="AA197" s="49"/>
      <c r="AB197" s="49"/>
      <c r="AC197" s="49"/>
      <c r="AD197" s="78"/>
      <c r="AE197" s="78"/>
      <c r="AF197" s="78"/>
      <c r="AG197" s="78"/>
      <c r="AH197" s="78"/>
      <c r="AI197" s="78"/>
    </row>
    <row r="198" spans="1:35" ht="26.25" hidden="1" customHeight="1" x14ac:dyDescent="0.2">
      <c r="A198" s="76"/>
      <c r="B198" s="351">
        <v>4</v>
      </c>
      <c r="C198" s="385"/>
      <c r="D198" s="385"/>
      <c r="E198" s="385"/>
      <c r="F198" s="385"/>
      <c r="G198" s="386"/>
      <c r="H198" s="354"/>
      <c r="I198" s="404"/>
      <c r="J198" s="80"/>
      <c r="K198" s="2">
        <f>+$K$13</f>
        <v>561017</v>
      </c>
      <c r="L198" s="80"/>
      <c r="M198" s="2">
        <f t="shared" si="12"/>
        <v>561121</v>
      </c>
      <c r="N198" s="366"/>
      <c r="O198" s="366"/>
      <c r="P198" s="400"/>
      <c r="Q198" s="401"/>
      <c r="R198" s="401"/>
      <c r="S198" s="397">
        <f>IF(COUNTIF(J198:M200,"CUMPLE")&gt;=1,(G198*I198),0)* (IF(N198="PRESENTÓ CERTIFICADO",1,0))* (IF(O198="ACORDE A ITEM 5.2.1 (T.R.)",1,0) )* ( IF(OR(Q198="SIN OBSERVACIÓN", Q198="REQUERIMIENTOS SUBSANADOS"),1,0)) *(IF(OR(R198="NINGUNO", R198="CUMPLEN CON LO SOLICITADO"),1,0))</f>
        <v>0</v>
      </c>
      <c r="T198" s="348"/>
      <c r="U198" s="78"/>
      <c r="V198" s="78"/>
      <c r="W198" s="49"/>
      <c r="X198" s="49"/>
      <c r="Y198" s="49"/>
      <c r="Z198" s="49"/>
      <c r="AA198" s="49"/>
      <c r="AB198" s="49"/>
      <c r="AC198" s="49"/>
      <c r="AD198" s="78"/>
      <c r="AE198" s="78"/>
      <c r="AF198" s="78"/>
      <c r="AG198" s="78"/>
      <c r="AH198" s="78"/>
      <c r="AI198" s="78"/>
    </row>
    <row r="199" spans="1:35" ht="24.75" hidden="1" customHeight="1" x14ac:dyDescent="0.2">
      <c r="A199" s="76"/>
      <c r="B199" s="348"/>
      <c r="C199" s="348"/>
      <c r="D199" s="348"/>
      <c r="E199" s="348"/>
      <c r="F199" s="348"/>
      <c r="G199" s="348"/>
      <c r="H199" s="348"/>
      <c r="I199" s="348"/>
      <c r="J199" s="80"/>
      <c r="K199" s="2">
        <f>+$K$14</f>
        <v>561015</v>
      </c>
      <c r="L199" s="80"/>
      <c r="M199" s="2"/>
      <c r="N199" s="348"/>
      <c r="O199" s="348"/>
      <c r="P199" s="348"/>
      <c r="Q199" s="348"/>
      <c r="R199" s="348"/>
      <c r="S199" s="348"/>
      <c r="T199" s="348"/>
      <c r="U199" s="78"/>
      <c r="V199" s="78"/>
      <c r="W199" s="49"/>
      <c r="X199" s="49"/>
      <c r="Y199" s="49"/>
      <c r="Z199" s="49"/>
      <c r="AA199" s="49"/>
      <c r="AB199" s="49"/>
      <c r="AC199" s="49"/>
      <c r="AD199" s="78"/>
      <c r="AE199" s="78"/>
      <c r="AF199" s="78"/>
      <c r="AG199" s="78"/>
      <c r="AH199" s="78"/>
      <c r="AI199" s="78"/>
    </row>
    <row r="200" spans="1:35" ht="24.75" hidden="1" customHeight="1" x14ac:dyDescent="0.2">
      <c r="A200" s="76"/>
      <c r="B200" s="349"/>
      <c r="C200" s="349"/>
      <c r="D200" s="349"/>
      <c r="E200" s="349"/>
      <c r="F200" s="349"/>
      <c r="G200" s="349"/>
      <c r="H200" s="349"/>
      <c r="I200" s="349"/>
      <c r="J200" s="80"/>
      <c r="K200" s="2">
        <f>+$K$15</f>
        <v>561019</v>
      </c>
      <c r="L200" s="80"/>
      <c r="M200" s="2"/>
      <c r="N200" s="349"/>
      <c r="O200" s="349"/>
      <c r="P200" s="349"/>
      <c r="Q200" s="349"/>
      <c r="R200" s="349"/>
      <c r="S200" s="349"/>
      <c r="T200" s="348"/>
      <c r="U200" s="78"/>
      <c r="V200" s="78"/>
      <c r="W200" s="49"/>
      <c r="X200" s="49"/>
      <c r="Y200" s="49"/>
      <c r="Z200" s="49"/>
      <c r="AA200" s="49"/>
      <c r="AB200" s="49"/>
      <c r="AC200" s="49"/>
      <c r="AD200" s="78"/>
      <c r="AE200" s="78"/>
      <c r="AF200" s="78"/>
      <c r="AG200" s="78"/>
      <c r="AH200" s="78"/>
      <c r="AI200" s="78"/>
    </row>
    <row r="201" spans="1:35" ht="24.75" hidden="1" customHeight="1" x14ac:dyDescent="0.2">
      <c r="A201" s="76"/>
      <c r="B201" s="351">
        <v>5</v>
      </c>
      <c r="C201" s="352"/>
      <c r="D201" s="352"/>
      <c r="E201" s="352"/>
      <c r="F201" s="352"/>
      <c r="G201" s="353"/>
      <c r="H201" s="354"/>
      <c r="I201" s="387"/>
      <c r="J201" s="80"/>
      <c r="K201" s="2">
        <f>+$K$13</f>
        <v>561017</v>
      </c>
      <c r="L201" s="80"/>
      <c r="M201" s="2">
        <f t="shared" si="12"/>
        <v>561121</v>
      </c>
      <c r="N201" s="366"/>
      <c r="O201" s="366"/>
      <c r="P201" s="352"/>
      <c r="Q201" s="396"/>
      <c r="R201" s="396"/>
      <c r="S201" s="397">
        <f>IF(COUNTIF(J201:M203,"CUMPLE")&gt;=1,(G201*I201),0)* (IF(N201="PRESENTÓ CERTIFICADO",1,0))* (IF(O201="ACORDE A ITEM 5.2.1 (T.R.)",1,0) )* ( IF(OR(Q201="SIN OBSERVACIÓN", Q201="REQUERIMIENTOS SUBSANADOS"),1,0)) *(IF(OR(R201="NINGUNO", R201="CUMPLEN CON LO SOLICITADO"),1,0))</f>
        <v>0</v>
      </c>
      <c r="T201" s="348"/>
      <c r="U201" s="78"/>
      <c r="V201" s="78"/>
      <c r="W201" s="49"/>
      <c r="X201" s="49"/>
      <c r="Y201" s="49"/>
      <c r="Z201" s="49"/>
      <c r="AA201" s="49"/>
      <c r="AB201" s="49"/>
      <c r="AC201" s="49"/>
      <c r="AD201" s="78"/>
      <c r="AE201" s="78"/>
      <c r="AF201" s="78"/>
      <c r="AG201" s="78"/>
      <c r="AH201" s="78"/>
      <c r="AI201" s="78"/>
    </row>
    <row r="202" spans="1:35" ht="24.75" hidden="1" customHeight="1" x14ac:dyDescent="0.2">
      <c r="A202" s="76"/>
      <c r="B202" s="348"/>
      <c r="C202" s="348"/>
      <c r="D202" s="348"/>
      <c r="E202" s="348"/>
      <c r="F202" s="348"/>
      <c r="G202" s="348"/>
      <c r="H202" s="348"/>
      <c r="I202" s="348"/>
      <c r="J202" s="80"/>
      <c r="K202" s="2">
        <f>+$K$14</f>
        <v>561015</v>
      </c>
      <c r="L202" s="80"/>
      <c r="M202" s="2"/>
      <c r="N202" s="348"/>
      <c r="O202" s="348"/>
      <c r="P202" s="348"/>
      <c r="Q202" s="348"/>
      <c r="R202" s="348"/>
      <c r="S202" s="348"/>
      <c r="T202" s="348"/>
      <c r="U202" s="78"/>
      <c r="V202" s="78"/>
      <c r="W202" s="49"/>
      <c r="X202" s="49"/>
      <c r="Y202" s="49"/>
      <c r="Z202" s="49"/>
      <c r="AA202" s="49"/>
      <c r="AB202" s="49"/>
      <c r="AC202" s="49"/>
      <c r="AD202" s="78"/>
      <c r="AE202" s="78"/>
      <c r="AF202" s="78"/>
      <c r="AG202" s="78"/>
      <c r="AH202" s="78"/>
      <c r="AI202" s="78"/>
    </row>
    <row r="203" spans="1:35" ht="24.75" hidden="1" customHeight="1" x14ac:dyDescent="0.2">
      <c r="A203" s="76"/>
      <c r="B203" s="349"/>
      <c r="C203" s="349"/>
      <c r="D203" s="349"/>
      <c r="E203" s="349"/>
      <c r="F203" s="349"/>
      <c r="G203" s="349"/>
      <c r="H203" s="349"/>
      <c r="I203" s="349"/>
      <c r="J203" s="80"/>
      <c r="K203" s="2">
        <f>+$K$15</f>
        <v>561019</v>
      </c>
      <c r="L203" s="80"/>
      <c r="M203" s="2"/>
      <c r="N203" s="349"/>
      <c r="O203" s="349"/>
      <c r="P203" s="349"/>
      <c r="Q203" s="349"/>
      <c r="R203" s="349"/>
      <c r="S203" s="349"/>
      <c r="T203" s="349"/>
      <c r="U203" s="78"/>
      <c r="V203" s="78"/>
      <c r="W203" s="49"/>
      <c r="X203" s="49"/>
      <c r="Y203" s="49"/>
      <c r="Z203" s="49"/>
      <c r="AA203" s="78"/>
      <c r="AB203" s="78"/>
      <c r="AC203" s="78"/>
      <c r="AD203" s="78"/>
      <c r="AE203" s="78"/>
      <c r="AF203" s="78"/>
      <c r="AG203" s="78"/>
      <c r="AH203" s="78"/>
      <c r="AI203" s="78"/>
    </row>
    <row r="204" spans="1:35" ht="24.75" customHeight="1" x14ac:dyDescent="0.2">
      <c r="A204" s="65"/>
      <c r="B204" s="355" t="str">
        <f>IF(S205=" "," ",IF(S205&gt;=$H$6,"CUMPLE CON LA EXPERIENCIA REQUERIDA","NO CUMPLE CON LA EXPERIENCIA REQUERIDA"))</f>
        <v>CUMPLE CON LA EXPERIENCIA REQUERIDA</v>
      </c>
      <c r="C204" s="337"/>
      <c r="D204" s="337"/>
      <c r="E204" s="337"/>
      <c r="F204" s="337"/>
      <c r="G204" s="337"/>
      <c r="H204" s="337"/>
      <c r="I204" s="337"/>
      <c r="J204" s="337"/>
      <c r="K204" s="337"/>
      <c r="L204" s="337"/>
      <c r="M204" s="337"/>
      <c r="N204" s="337"/>
      <c r="O204" s="356"/>
      <c r="P204" s="398" t="s">
        <v>61</v>
      </c>
      <c r="Q204" s="362"/>
      <c r="R204" s="86"/>
      <c r="S204" s="87">
        <f>IF(T189="SI",SUM(S189:S203),0)</f>
        <v>1667.7150000000001</v>
      </c>
      <c r="T204" s="402" t="str">
        <f>IF(S205=" "," ",IF(S205&gt;=$H$6,"CUMPLE","NO CUMPLE"))</f>
        <v>CUMPLE</v>
      </c>
      <c r="U204" s="65"/>
      <c r="V204" s="65"/>
      <c r="W204" s="49"/>
      <c r="X204" s="49"/>
      <c r="Y204" s="49"/>
      <c r="Z204" s="49"/>
      <c r="AA204" s="65"/>
      <c r="AB204" s="65"/>
      <c r="AC204" s="65"/>
      <c r="AD204" s="65"/>
      <c r="AE204" s="65"/>
      <c r="AF204" s="65"/>
      <c r="AG204" s="65"/>
      <c r="AH204" s="65"/>
      <c r="AI204" s="65"/>
    </row>
    <row r="205" spans="1:35" ht="24.75" customHeight="1" x14ac:dyDescent="0.2">
      <c r="A205" s="78"/>
      <c r="B205" s="357"/>
      <c r="C205" s="358"/>
      <c r="D205" s="358"/>
      <c r="E205" s="358"/>
      <c r="F205" s="358"/>
      <c r="G205" s="358"/>
      <c r="H205" s="358"/>
      <c r="I205" s="358"/>
      <c r="J205" s="358"/>
      <c r="K205" s="358"/>
      <c r="L205" s="358"/>
      <c r="M205" s="358"/>
      <c r="N205" s="358"/>
      <c r="O205" s="359"/>
      <c r="P205" s="398" t="s">
        <v>62</v>
      </c>
      <c r="Q205" s="362"/>
      <c r="R205" s="86"/>
      <c r="S205" s="88">
        <f>IFERROR((S204/$P$6)," ")</f>
        <v>3.0488391224862892</v>
      </c>
      <c r="T205" s="349"/>
      <c r="U205" s="78"/>
      <c r="V205" s="78"/>
      <c r="W205" s="49"/>
      <c r="X205" s="49"/>
      <c r="Y205" s="49"/>
      <c r="Z205" s="49"/>
      <c r="AA205" s="78"/>
      <c r="AB205" s="78"/>
      <c r="AC205" s="78"/>
      <c r="AD205" s="78"/>
      <c r="AE205" s="78"/>
      <c r="AF205" s="78"/>
      <c r="AG205" s="78"/>
      <c r="AH205" s="78"/>
      <c r="AI205" s="78"/>
    </row>
    <row r="206" spans="1:35" ht="30" customHeight="1" x14ac:dyDescent="0.2">
      <c r="A206" s="49"/>
      <c r="B206" s="49"/>
      <c r="C206" s="49"/>
      <c r="D206" s="49"/>
      <c r="E206" s="61"/>
      <c r="F206" s="62"/>
      <c r="G206" s="62"/>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row>
    <row r="207" spans="1:35" ht="30" customHeight="1" x14ac:dyDescent="0.2">
      <c r="A207" s="49"/>
      <c r="B207" s="49"/>
      <c r="C207" s="49"/>
      <c r="D207" s="49"/>
      <c r="E207" s="61"/>
      <c r="F207" s="62"/>
      <c r="G207" s="62"/>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row>
    <row r="208" spans="1:35" ht="36" hidden="1" customHeight="1" x14ac:dyDescent="0.2">
      <c r="A208" s="49"/>
      <c r="B208" s="63">
        <v>10</v>
      </c>
      <c r="C208" s="363" t="s">
        <v>63</v>
      </c>
      <c r="D208" s="361"/>
      <c r="E208" s="362"/>
      <c r="F208" s="360" t="str">
        <f>IFERROR(VLOOKUP(B208,LISTA_OFERENTES,2,FALSE)," ")</f>
        <v xml:space="preserve"> </v>
      </c>
      <c r="G208" s="361"/>
      <c r="H208" s="361"/>
      <c r="I208" s="361"/>
      <c r="J208" s="361"/>
      <c r="K208" s="361"/>
      <c r="L208" s="361"/>
      <c r="M208" s="361"/>
      <c r="N208" s="361"/>
      <c r="O208" s="362"/>
      <c r="P208" s="399" t="s">
        <v>39</v>
      </c>
      <c r="Q208" s="361"/>
      <c r="R208" s="362"/>
      <c r="S208" s="64">
        <f>5-(INT(COUNTBLANK(C211:C225))-10)</f>
        <v>0</v>
      </c>
      <c r="T208" s="65"/>
      <c r="U208" s="49"/>
      <c r="V208" s="49"/>
      <c r="W208" s="49"/>
      <c r="X208" s="49"/>
      <c r="Y208" s="49"/>
      <c r="Z208" s="49"/>
      <c r="AA208" s="49"/>
      <c r="AB208" s="49"/>
      <c r="AC208" s="49"/>
      <c r="AD208" s="49"/>
      <c r="AE208" s="49"/>
      <c r="AF208" s="49"/>
      <c r="AG208" s="49"/>
      <c r="AH208" s="49"/>
      <c r="AI208" s="49"/>
    </row>
    <row r="209" spans="1:35" ht="43.5" hidden="1" customHeight="1" x14ac:dyDescent="0.25">
      <c r="A209" s="79"/>
      <c r="B209" s="364" t="s">
        <v>40</v>
      </c>
      <c r="C209" s="365" t="s">
        <v>41</v>
      </c>
      <c r="D209" s="365" t="s">
        <v>42</v>
      </c>
      <c r="E209" s="365" t="s">
        <v>43</v>
      </c>
      <c r="F209" s="365" t="s">
        <v>44</v>
      </c>
      <c r="G209" s="365" t="s">
        <v>45</v>
      </c>
      <c r="H209" s="365" t="s">
        <v>46</v>
      </c>
      <c r="I209" s="365" t="s">
        <v>47</v>
      </c>
      <c r="J209" s="391" t="s">
        <v>48</v>
      </c>
      <c r="K209" s="361"/>
      <c r="L209" s="361"/>
      <c r="M209" s="362"/>
      <c r="N209" s="365" t="s">
        <v>49</v>
      </c>
      <c r="O209" s="365" t="s">
        <v>50</v>
      </c>
      <c r="P209" s="89" t="s">
        <v>51</v>
      </c>
      <c r="Q209" s="89"/>
      <c r="R209" s="365" t="s">
        <v>52</v>
      </c>
      <c r="S209" s="365" t="s">
        <v>53</v>
      </c>
      <c r="T209" s="365" t="str">
        <f>T11</f>
        <v>CUMPLE CON EL REQUERIMIENTO OBLIGATORIO DE ESTAR INSCRITA EN AL MENOS DOS DE LOS CÓDIGOS 561017, 561015, 561019 y 561121.PARA LA EXPERIENCIA GENERAL</v>
      </c>
      <c r="U209" s="90"/>
      <c r="V209" s="90"/>
      <c r="W209" s="49"/>
      <c r="X209" s="49"/>
      <c r="Y209" s="49"/>
      <c r="Z209" s="49"/>
      <c r="AA209" s="49"/>
      <c r="AB209" s="49"/>
      <c r="AC209" s="49"/>
      <c r="AD209" s="79"/>
      <c r="AE209" s="79"/>
      <c r="AF209" s="79"/>
      <c r="AG209" s="79"/>
      <c r="AH209" s="79"/>
      <c r="AI209" s="79"/>
    </row>
    <row r="210" spans="1:35" ht="112.5" hidden="1" customHeight="1" x14ac:dyDescent="0.25">
      <c r="A210" s="79"/>
      <c r="B210" s="349"/>
      <c r="C210" s="349"/>
      <c r="D210" s="349"/>
      <c r="E210" s="349"/>
      <c r="F210" s="349"/>
      <c r="G210" s="349"/>
      <c r="H210" s="349"/>
      <c r="I210" s="349"/>
      <c r="J210" s="392" t="s">
        <v>64</v>
      </c>
      <c r="K210" s="361"/>
      <c r="L210" s="361"/>
      <c r="M210" s="362"/>
      <c r="N210" s="349"/>
      <c r="O210" s="349"/>
      <c r="P210" s="69" t="s">
        <v>9</v>
      </c>
      <c r="Q210" s="69" t="s">
        <v>57</v>
      </c>
      <c r="R210" s="349"/>
      <c r="S210" s="349"/>
      <c r="T210" s="349"/>
      <c r="U210" s="90"/>
      <c r="V210" s="90"/>
      <c r="W210" s="49"/>
      <c r="X210" s="49"/>
      <c r="Y210" s="49"/>
      <c r="Z210" s="49"/>
      <c r="AA210" s="49"/>
      <c r="AB210" s="49"/>
      <c r="AC210" s="49"/>
      <c r="AD210" s="79"/>
      <c r="AE210" s="79"/>
      <c r="AF210" s="79"/>
      <c r="AG210" s="79"/>
      <c r="AH210" s="79"/>
      <c r="AI210" s="79"/>
    </row>
    <row r="211" spans="1:35" ht="24.75" hidden="1" customHeight="1" x14ac:dyDescent="0.2">
      <c r="A211" s="76"/>
      <c r="B211" s="351">
        <v>1</v>
      </c>
      <c r="C211" s="352"/>
      <c r="D211" s="352"/>
      <c r="E211" s="352"/>
      <c r="F211" s="352"/>
      <c r="G211" s="353"/>
      <c r="H211" s="354"/>
      <c r="I211" s="387"/>
      <c r="J211" s="77"/>
      <c r="K211" s="2"/>
      <c r="L211" s="77"/>
      <c r="M211" s="2"/>
      <c r="N211" s="366"/>
      <c r="O211" s="366"/>
      <c r="P211" s="352"/>
      <c r="Q211" s="396"/>
      <c r="R211" s="396"/>
      <c r="S211" s="397">
        <f>IF(COUNTIF(J211:M213,"CUMPLE")&gt;=1,(G211*I211),0)* (IF(N211="PRESENTÓ CERTIFICADO",1,0))* (IF(O211="ACORDE A ITEM 5.2.1 (T.R.)",1,0) )* ( IF(OR(Q211="SIN OBSERVACIÓN", Q211="REQUERIMIENTOS SUBSANADOS"),1,0)) *(IF(OR(R211="NINGUNO", R211="CUMPLEN CON LO SOLICITADO"),1,0))</f>
        <v>0</v>
      </c>
      <c r="T211" s="403"/>
      <c r="U211" s="78"/>
      <c r="V211" s="78"/>
      <c r="W211" s="49"/>
      <c r="X211" s="49"/>
      <c r="Y211" s="49"/>
      <c r="Z211" s="49"/>
      <c r="AA211" s="49"/>
      <c r="AB211" s="49"/>
      <c r="AC211" s="49"/>
      <c r="AD211" s="78"/>
      <c r="AE211" s="78"/>
      <c r="AF211" s="78"/>
      <c r="AG211" s="78"/>
      <c r="AH211" s="78"/>
      <c r="AI211" s="78"/>
    </row>
    <row r="212" spans="1:35" ht="24.75" hidden="1" customHeight="1" x14ac:dyDescent="0.2">
      <c r="A212" s="76"/>
      <c r="B212" s="348"/>
      <c r="C212" s="348"/>
      <c r="D212" s="348"/>
      <c r="E212" s="348"/>
      <c r="F212" s="348"/>
      <c r="G212" s="348"/>
      <c r="H212" s="348"/>
      <c r="I212" s="348"/>
      <c r="J212" s="77"/>
      <c r="K212" s="2"/>
      <c r="L212" s="80"/>
      <c r="M212" s="2"/>
      <c r="N212" s="348"/>
      <c r="O212" s="348"/>
      <c r="P212" s="348"/>
      <c r="Q212" s="348"/>
      <c r="R212" s="348"/>
      <c r="S212" s="348"/>
      <c r="T212" s="348"/>
      <c r="U212" s="78"/>
      <c r="V212" s="78"/>
      <c r="W212" s="49"/>
      <c r="X212" s="49"/>
      <c r="Y212" s="49"/>
      <c r="Z212" s="49"/>
      <c r="AA212" s="49"/>
      <c r="AB212" s="49"/>
      <c r="AC212" s="49"/>
      <c r="AD212" s="78"/>
      <c r="AE212" s="78"/>
      <c r="AF212" s="78"/>
      <c r="AG212" s="78"/>
      <c r="AH212" s="78"/>
      <c r="AI212" s="78"/>
    </row>
    <row r="213" spans="1:35" ht="24.75" hidden="1" customHeight="1" x14ac:dyDescent="0.2">
      <c r="A213" s="76"/>
      <c r="B213" s="349"/>
      <c r="C213" s="349"/>
      <c r="D213" s="349"/>
      <c r="E213" s="349"/>
      <c r="F213" s="349"/>
      <c r="G213" s="349"/>
      <c r="H213" s="349"/>
      <c r="I213" s="349"/>
      <c r="J213" s="77"/>
      <c r="K213" s="2"/>
      <c r="L213" s="80"/>
      <c r="M213" s="2"/>
      <c r="N213" s="349"/>
      <c r="O213" s="349"/>
      <c r="P213" s="349"/>
      <c r="Q213" s="349"/>
      <c r="R213" s="349"/>
      <c r="S213" s="349"/>
      <c r="T213" s="348"/>
      <c r="U213" s="78"/>
      <c r="V213" s="78"/>
      <c r="W213" s="49"/>
      <c r="X213" s="49"/>
      <c r="Y213" s="49"/>
      <c r="Z213" s="49"/>
      <c r="AA213" s="49"/>
      <c r="AB213" s="49"/>
      <c r="AC213" s="49"/>
      <c r="AD213" s="78"/>
      <c r="AE213" s="78"/>
      <c r="AF213" s="78"/>
      <c r="AG213" s="78"/>
      <c r="AH213" s="78"/>
      <c r="AI213" s="78"/>
    </row>
    <row r="214" spans="1:35" ht="24.75" hidden="1" customHeight="1" x14ac:dyDescent="0.2">
      <c r="A214" s="76"/>
      <c r="B214" s="351">
        <v>2</v>
      </c>
      <c r="C214" s="385"/>
      <c r="D214" s="385"/>
      <c r="E214" s="352"/>
      <c r="F214" s="385"/>
      <c r="G214" s="386"/>
      <c r="H214" s="354"/>
      <c r="I214" s="404"/>
      <c r="J214" s="77"/>
      <c r="K214" s="2"/>
      <c r="L214" s="77"/>
      <c r="M214" s="2"/>
      <c r="N214" s="366"/>
      <c r="O214" s="366"/>
      <c r="P214" s="400"/>
      <c r="Q214" s="401"/>
      <c r="R214" s="401"/>
      <c r="S214" s="397">
        <f>IF(COUNTIF(J214:M216,"CUMPLE")&gt;=1,(G214*I214),0)* (IF(N214="PRESENTÓ CERTIFICADO",1,0))* (IF(O214="ACORDE A ITEM 5.2.1 (T.R.)",1,0) )* ( IF(OR(Q214="SIN OBSERVACIÓN", Q214="REQUERIMIENTOS SUBSANADOS"),1,0)) *(IF(OR(R214="NINGUNO", R214="CUMPLEN CON LO SOLICITADO"),1,0))</f>
        <v>0</v>
      </c>
      <c r="T214" s="348"/>
      <c r="U214" s="78"/>
      <c r="V214" s="78"/>
      <c r="W214" s="49"/>
      <c r="X214" s="49"/>
      <c r="Y214" s="49"/>
      <c r="Z214" s="49"/>
      <c r="AA214" s="49"/>
      <c r="AB214" s="49"/>
      <c r="AC214" s="49"/>
      <c r="AD214" s="78"/>
      <c r="AE214" s="78"/>
      <c r="AF214" s="78"/>
      <c r="AG214" s="78"/>
      <c r="AH214" s="78"/>
      <c r="AI214" s="78"/>
    </row>
    <row r="215" spans="1:35" ht="24.75" hidden="1" customHeight="1" x14ac:dyDescent="0.2">
      <c r="A215" s="76"/>
      <c r="B215" s="348"/>
      <c r="C215" s="348"/>
      <c r="D215" s="348"/>
      <c r="E215" s="348"/>
      <c r="F215" s="348"/>
      <c r="G215" s="348"/>
      <c r="H215" s="348"/>
      <c r="I215" s="348"/>
      <c r="J215" s="77"/>
      <c r="K215" s="2"/>
      <c r="L215" s="80"/>
      <c r="M215" s="2"/>
      <c r="N215" s="348"/>
      <c r="O215" s="348"/>
      <c r="P215" s="348"/>
      <c r="Q215" s="348"/>
      <c r="R215" s="348"/>
      <c r="S215" s="348"/>
      <c r="T215" s="348"/>
      <c r="U215" s="78"/>
      <c r="V215" s="78"/>
      <c r="W215" s="49"/>
      <c r="X215" s="49"/>
      <c r="Y215" s="49"/>
      <c r="Z215" s="49"/>
      <c r="AA215" s="49"/>
      <c r="AB215" s="49"/>
      <c r="AC215" s="49"/>
      <c r="AD215" s="78"/>
      <c r="AE215" s="78"/>
      <c r="AF215" s="78"/>
      <c r="AG215" s="78"/>
      <c r="AH215" s="78"/>
      <c r="AI215" s="78"/>
    </row>
    <row r="216" spans="1:35" ht="24.75" hidden="1" customHeight="1" x14ac:dyDescent="0.2">
      <c r="A216" s="76"/>
      <c r="B216" s="349"/>
      <c r="C216" s="349"/>
      <c r="D216" s="349"/>
      <c r="E216" s="349"/>
      <c r="F216" s="349"/>
      <c r="G216" s="349"/>
      <c r="H216" s="349"/>
      <c r="I216" s="349"/>
      <c r="J216" s="77"/>
      <c r="K216" s="2"/>
      <c r="L216" s="80"/>
      <c r="M216" s="2"/>
      <c r="N216" s="349"/>
      <c r="O216" s="349"/>
      <c r="P216" s="349"/>
      <c r="Q216" s="349"/>
      <c r="R216" s="349"/>
      <c r="S216" s="349"/>
      <c r="T216" s="348"/>
      <c r="U216" s="78"/>
      <c r="V216" s="78"/>
      <c r="W216" s="49"/>
      <c r="X216" s="49"/>
      <c r="Y216" s="49"/>
      <c r="Z216" s="49"/>
      <c r="AA216" s="49"/>
      <c r="AB216" s="49"/>
      <c r="AC216" s="49"/>
      <c r="AD216" s="78"/>
      <c r="AE216" s="78"/>
      <c r="AF216" s="78"/>
      <c r="AG216" s="78"/>
      <c r="AH216" s="78"/>
      <c r="AI216" s="78"/>
    </row>
    <row r="217" spans="1:35" ht="24.75" hidden="1" customHeight="1" x14ac:dyDescent="0.2">
      <c r="A217" s="76"/>
      <c r="B217" s="351">
        <v>3</v>
      </c>
      <c r="C217" s="352"/>
      <c r="D217" s="352"/>
      <c r="E217" s="352"/>
      <c r="F217" s="352"/>
      <c r="G217" s="353"/>
      <c r="H217" s="354"/>
      <c r="I217" s="387"/>
      <c r="J217" s="77"/>
      <c r="K217" s="2"/>
      <c r="L217" s="77"/>
      <c r="M217" s="2"/>
      <c r="N217" s="366"/>
      <c r="O217" s="366"/>
      <c r="P217" s="352"/>
      <c r="Q217" s="396"/>
      <c r="R217" s="396"/>
      <c r="S217" s="397">
        <f>IF(COUNTIF(J217:M219,"CUMPLE")&gt;=1,(G217*I217),0)* (IF(N217="PRESENTÓ CERTIFICADO",1,0))* (IF(O217="ACORDE A ITEM 5.2.1 (T.R.)",1,0) )* ( IF(OR(Q217="SIN OBSERVACIÓN", Q217="REQUERIMIENTOS SUBSANADOS"),1,0)) *(IF(OR(R217="NINGUNO", R217="CUMPLEN CON LO SOLICITADO"),1,0))</f>
        <v>0</v>
      </c>
      <c r="T217" s="348"/>
      <c r="U217" s="78"/>
      <c r="V217" s="78"/>
      <c r="W217" s="49"/>
      <c r="X217" s="49"/>
      <c r="Y217" s="49"/>
      <c r="Z217" s="49"/>
      <c r="AA217" s="49"/>
      <c r="AB217" s="49"/>
      <c r="AC217" s="49"/>
      <c r="AD217" s="78"/>
      <c r="AE217" s="78"/>
      <c r="AF217" s="78"/>
      <c r="AG217" s="78"/>
      <c r="AH217" s="78"/>
      <c r="AI217" s="78"/>
    </row>
    <row r="218" spans="1:35" ht="24.75" hidden="1" customHeight="1" x14ac:dyDescent="0.2">
      <c r="A218" s="76"/>
      <c r="B218" s="348"/>
      <c r="C218" s="348"/>
      <c r="D218" s="348"/>
      <c r="E218" s="348"/>
      <c r="F218" s="348"/>
      <c r="G218" s="348"/>
      <c r="H218" s="348"/>
      <c r="I218" s="348"/>
      <c r="J218" s="77"/>
      <c r="K218" s="2"/>
      <c r="L218" s="80"/>
      <c r="M218" s="2"/>
      <c r="N218" s="348"/>
      <c r="O218" s="348"/>
      <c r="P218" s="348"/>
      <c r="Q218" s="348"/>
      <c r="R218" s="348"/>
      <c r="S218" s="348"/>
      <c r="T218" s="348"/>
      <c r="U218" s="78"/>
      <c r="V218" s="78"/>
      <c r="W218" s="49"/>
      <c r="X218" s="49"/>
      <c r="Y218" s="49"/>
      <c r="Z218" s="49"/>
      <c r="AA218" s="49"/>
      <c r="AB218" s="49"/>
      <c r="AC218" s="49"/>
      <c r="AD218" s="78"/>
      <c r="AE218" s="78"/>
      <c r="AF218" s="78"/>
      <c r="AG218" s="78"/>
      <c r="AH218" s="78"/>
      <c r="AI218" s="78"/>
    </row>
    <row r="219" spans="1:35" ht="24.75" hidden="1" customHeight="1" x14ac:dyDescent="0.2">
      <c r="A219" s="76"/>
      <c r="B219" s="349"/>
      <c r="C219" s="349"/>
      <c r="D219" s="349"/>
      <c r="E219" s="349"/>
      <c r="F219" s="349"/>
      <c r="G219" s="349"/>
      <c r="H219" s="349"/>
      <c r="I219" s="349"/>
      <c r="J219" s="77"/>
      <c r="K219" s="2"/>
      <c r="L219" s="80"/>
      <c r="M219" s="2"/>
      <c r="N219" s="349"/>
      <c r="O219" s="349"/>
      <c r="P219" s="349"/>
      <c r="Q219" s="349"/>
      <c r="R219" s="349"/>
      <c r="S219" s="349"/>
      <c r="T219" s="348"/>
      <c r="U219" s="78"/>
      <c r="V219" s="78"/>
      <c r="W219" s="49"/>
      <c r="X219" s="49"/>
      <c r="Y219" s="49"/>
      <c r="Z219" s="49"/>
      <c r="AA219" s="49"/>
      <c r="AB219" s="49"/>
      <c r="AC219" s="49"/>
      <c r="AD219" s="78"/>
      <c r="AE219" s="78"/>
      <c r="AF219" s="78"/>
      <c r="AG219" s="78"/>
      <c r="AH219" s="78"/>
      <c r="AI219" s="78"/>
    </row>
    <row r="220" spans="1:35" ht="24.75" hidden="1" customHeight="1" x14ac:dyDescent="0.2">
      <c r="A220" s="76"/>
      <c r="B220" s="351">
        <v>4</v>
      </c>
      <c r="C220" s="385"/>
      <c r="D220" s="385"/>
      <c r="E220" s="385"/>
      <c r="F220" s="385"/>
      <c r="G220" s="386"/>
      <c r="H220" s="354"/>
      <c r="I220" s="404"/>
      <c r="J220" s="80"/>
      <c r="K220" s="2">
        <f>+$K$13</f>
        <v>561017</v>
      </c>
      <c r="L220" s="80"/>
      <c r="M220" s="2">
        <f>+$M$13</f>
        <v>561121</v>
      </c>
      <c r="N220" s="366"/>
      <c r="O220" s="366"/>
      <c r="P220" s="400"/>
      <c r="Q220" s="401"/>
      <c r="R220" s="401"/>
      <c r="S220" s="397">
        <f>IF(COUNTIF(J220:M222,"CUMPLE")&gt;=1,(G220*I220),0)* (IF(N220="PRESENTÓ CERTIFICADO",1,0))* (IF(O220="ACORDE A ITEM 5.2.1 (T.R.)",1,0) )* ( IF(OR(Q220="SIN OBSERVACIÓN", Q220="REQUERIMIENTOS SUBSANADOS"),1,0)) *(IF(OR(R220="NINGUNO", R220="CUMPLEN CON LO SOLICITADO"),1,0))</f>
        <v>0</v>
      </c>
      <c r="T220" s="348"/>
      <c r="U220" s="78"/>
      <c r="V220" s="78"/>
      <c r="W220" s="49"/>
      <c r="X220" s="49"/>
      <c r="Y220" s="49"/>
      <c r="Z220" s="49"/>
      <c r="AA220" s="49"/>
      <c r="AB220" s="49"/>
      <c r="AC220" s="49"/>
      <c r="AD220" s="78"/>
      <c r="AE220" s="78"/>
      <c r="AF220" s="78"/>
      <c r="AG220" s="78"/>
      <c r="AH220" s="78"/>
      <c r="AI220" s="78"/>
    </row>
    <row r="221" spans="1:35" ht="24.75" hidden="1" customHeight="1" x14ac:dyDescent="0.2">
      <c r="A221" s="76"/>
      <c r="B221" s="348"/>
      <c r="C221" s="348"/>
      <c r="D221" s="348"/>
      <c r="E221" s="348"/>
      <c r="F221" s="348"/>
      <c r="G221" s="348"/>
      <c r="H221" s="348"/>
      <c r="I221" s="348"/>
      <c r="J221" s="80"/>
      <c r="K221" s="2">
        <f>+$K$14</f>
        <v>561015</v>
      </c>
      <c r="L221" s="80"/>
      <c r="M221" s="2">
        <f t="shared" ref="M221:M222" si="13">M199</f>
        <v>0</v>
      </c>
      <c r="N221" s="348"/>
      <c r="O221" s="348"/>
      <c r="P221" s="348"/>
      <c r="Q221" s="348"/>
      <c r="R221" s="348"/>
      <c r="S221" s="348"/>
      <c r="T221" s="348"/>
      <c r="U221" s="78"/>
      <c r="V221" s="78"/>
      <c r="W221" s="49"/>
      <c r="X221" s="49"/>
      <c r="Y221" s="49"/>
      <c r="Z221" s="49"/>
      <c r="AA221" s="49"/>
      <c r="AB221" s="49"/>
      <c r="AC221" s="49"/>
      <c r="AD221" s="78"/>
      <c r="AE221" s="78"/>
      <c r="AF221" s="78"/>
      <c r="AG221" s="78"/>
      <c r="AH221" s="78"/>
      <c r="AI221" s="78"/>
    </row>
    <row r="222" spans="1:35" ht="24.75" hidden="1" customHeight="1" x14ac:dyDescent="0.2">
      <c r="A222" s="76"/>
      <c r="B222" s="349"/>
      <c r="C222" s="349"/>
      <c r="D222" s="349"/>
      <c r="E222" s="349"/>
      <c r="F222" s="349"/>
      <c r="G222" s="349"/>
      <c r="H222" s="349"/>
      <c r="I222" s="349"/>
      <c r="J222" s="80"/>
      <c r="K222" s="2">
        <f>+$K$15</f>
        <v>561019</v>
      </c>
      <c r="L222" s="80"/>
      <c r="M222" s="2">
        <f t="shared" si="13"/>
        <v>0</v>
      </c>
      <c r="N222" s="349"/>
      <c r="O222" s="349"/>
      <c r="P222" s="349"/>
      <c r="Q222" s="349"/>
      <c r="R222" s="349"/>
      <c r="S222" s="349"/>
      <c r="T222" s="348"/>
      <c r="U222" s="78"/>
      <c r="V222" s="78"/>
      <c r="W222" s="49"/>
      <c r="X222" s="49"/>
      <c r="Y222" s="49"/>
      <c r="Z222" s="49"/>
      <c r="AA222" s="49"/>
      <c r="AB222" s="49"/>
      <c r="AC222" s="49"/>
      <c r="AD222" s="78"/>
      <c r="AE222" s="78"/>
      <c r="AF222" s="78"/>
      <c r="AG222" s="78"/>
      <c r="AH222" s="78"/>
      <c r="AI222" s="78"/>
    </row>
    <row r="223" spans="1:35" ht="24.75" hidden="1" customHeight="1" x14ac:dyDescent="0.2">
      <c r="A223" s="76"/>
      <c r="B223" s="351">
        <v>5</v>
      </c>
      <c r="C223" s="352"/>
      <c r="D223" s="352"/>
      <c r="E223" s="352"/>
      <c r="F223" s="352"/>
      <c r="G223" s="353"/>
      <c r="H223" s="354"/>
      <c r="I223" s="387"/>
      <c r="J223" s="80"/>
      <c r="K223" s="2">
        <f>+$K$13</f>
        <v>561017</v>
      </c>
      <c r="L223" s="80"/>
      <c r="M223" s="2">
        <f>+$M$13</f>
        <v>561121</v>
      </c>
      <c r="N223" s="366"/>
      <c r="O223" s="366"/>
      <c r="P223" s="352"/>
      <c r="Q223" s="396"/>
      <c r="R223" s="396"/>
      <c r="S223" s="397">
        <f>IF(COUNTIF(J223:M225,"CUMPLE")&gt;=1,(G223*I223),0)* (IF(N223="PRESENTÓ CERTIFICADO",1,0))* (IF(O223="ACORDE A ITEM 5.2.1 (T.R.)",1,0) )* ( IF(OR(Q223="SIN OBSERVACIÓN", Q223="REQUERIMIENTOS SUBSANADOS"),1,0)) *(IF(OR(R223="NINGUNO", R223="CUMPLEN CON LO SOLICITADO"),1,0))</f>
        <v>0</v>
      </c>
      <c r="T223" s="348"/>
      <c r="U223" s="78"/>
      <c r="V223" s="78"/>
      <c r="W223" s="49"/>
      <c r="X223" s="49"/>
      <c r="Y223" s="49"/>
      <c r="Z223" s="49"/>
      <c r="AA223" s="49"/>
      <c r="AB223" s="49"/>
      <c r="AC223" s="49"/>
      <c r="AD223" s="78"/>
      <c r="AE223" s="78"/>
      <c r="AF223" s="78"/>
      <c r="AG223" s="78"/>
      <c r="AH223" s="78"/>
      <c r="AI223" s="78"/>
    </row>
    <row r="224" spans="1:35" ht="24.75" hidden="1" customHeight="1" x14ac:dyDescent="0.2">
      <c r="A224" s="76"/>
      <c r="B224" s="348"/>
      <c r="C224" s="348"/>
      <c r="D224" s="348"/>
      <c r="E224" s="348"/>
      <c r="F224" s="348"/>
      <c r="G224" s="348"/>
      <c r="H224" s="348"/>
      <c r="I224" s="348"/>
      <c r="J224" s="80"/>
      <c r="K224" s="2">
        <f>+$K$14</f>
        <v>561015</v>
      </c>
      <c r="L224" s="80"/>
      <c r="M224" s="2">
        <f t="shared" ref="M224:M225" si="14">M202</f>
        <v>0</v>
      </c>
      <c r="N224" s="348"/>
      <c r="O224" s="348"/>
      <c r="P224" s="348"/>
      <c r="Q224" s="348"/>
      <c r="R224" s="348"/>
      <c r="S224" s="348"/>
      <c r="T224" s="348"/>
      <c r="U224" s="78"/>
      <c r="V224" s="78"/>
      <c r="W224" s="49"/>
      <c r="X224" s="49"/>
      <c r="Y224" s="49"/>
      <c r="Z224" s="49"/>
      <c r="AA224" s="49"/>
      <c r="AB224" s="49"/>
      <c r="AC224" s="49"/>
      <c r="AD224" s="78"/>
      <c r="AE224" s="78"/>
      <c r="AF224" s="78"/>
      <c r="AG224" s="78"/>
      <c r="AH224" s="78"/>
      <c r="AI224" s="78"/>
    </row>
    <row r="225" spans="1:35" ht="24.75" hidden="1" customHeight="1" x14ac:dyDescent="0.2">
      <c r="A225" s="76"/>
      <c r="B225" s="349"/>
      <c r="C225" s="349"/>
      <c r="D225" s="349"/>
      <c r="E225" s="349"/>
      <c r="F225" s="349"/>
      <c r="G225" s="349"/>
      <c r="H225" s="349"/>
      <c r="I225" s="349"/>
      <c r="J225" s="80"/>
      <c r="K225" s="2">
        <f>+$K$15</f>
        <v>561019</v>
      </c>
      <c r="L225" s="80"/>
      <c r="M225" s="2">
        <f t="shared" si="14"/>
        <v>0</v>
      </c>
      <c r="N225" s="349"/>
      <c r="O225" s="349"/>
      <c r="P225" s="349"/>
      <c r="Q225" s="349"/>
      <c r="R225" s="349"/>
      <c r="S225" s="349"/>
      <c r="T225" s="349"/>
      <c r="U225" s="78"/>
      <c r="V225" s="78"/>
      <c r="W225" s="49"/>
      <c r="X225" s="49"/>
      <c r="Y225" s="49"/>
      <c r="Z225" s="49"/>
      <c r="AA225" s="78"/>
      <c r="AB225" s="78"/>
      <c r="AC225" s="78"/>
      <c r="AD225" s="78"/>
      <c r="AE225" s="78"/>
      <c r="AF225" s="78"/>
      <c r="AG225" s="78"/>
      <c r="AH225" s="78"/>
      <c r="AI225" s="78"/>
    </row>
    <row r="226" spans="1:35" ht="24.75" hidden="1" customHeight="1" x14ac:dyDescent="0.2">
      <c r="A226" s="65"/>
      <c r="B226" s="355" t="str">
        <f>IF(S227=" "," ",IF(S227&gt;=$H$6,"CUMPLE CON LA EXPERIENCIA REQUERIDA","NO CUMPLE CON LA EXPERIENCIA REQUERIDA"))</f>
        <v>NO CUMPLE CON LA EXPERIENCIA REQUERIDA</v>
      </c>
      <c r="C226" s="337"/>
      <c r="D226" s="337"/>
      <c r="E226" s="337"/>
      <c r="F226" s="337"/>
      <c r="G226" s="337"/>
      <c r="H226" s="337"/>
      <c r="I226" s="337"/>
      <c r="J226" s="337"/>
      <c r="K226" s="337"/>
      <c r="L226" s="337"/>
      <c r="M226" s="337"/>
      <c r="N226" s="337"/>
      <c r="O226" s="356"/>
      <c r="P226" s="398" t="s">
        <v>61</v>
      </c>
      <c r="Q226" s="362"/>
      <c r="R226" s="86"/>
      <c r="S226" s="87">
        <f>IF(T211="SI",SUM(S211:S225),0)</f>
        <v>0</v>
      </c>
      <c r="T226" s="402" t="str">
        <f>IF(S227=" "," ",IF(S227&gt;=$H$6,"CUMPLE","NO CUMPLE"))</f>
        <v>NO CUMPLE</v>
      </c>
      <c r="U226" s="65"/>
      <c r="V226" s="65"/>
      <c r="W226" s="49"/>
      <c r="X226" s="49"/>
      <c r="Y226" s="49"/>
      <c r="Z226" s="49"/>
      <c r="AA226" s="65"/>
      <c r="AB226" s="65"/>
      <c r="AC226" s="65"/>
      <c r="AD226" s="65"/>
      <c r="AE226" s="65"/>
      <c r="AF226" s="65"/>
      <c r="AG226" s="65"/>
      <c r="AH226" s="65"/>
      <c r="AI226" s="65"/>
    </row>
    <row r="227" spans="1:35" ht="24.75" hidden="1" customHeight="1" x14ac:dyDescent="0.2">
      <c r="A227" s="78"/>
      <c r="B227" s="357"/>
      <c r="C227" s="358"/>
      <c r="D227" s="358"/>
      <c r="E227" s="358"/>
      <c r="F227" s="358"/>
      <c r="G227" s="358"/>
      <c r="H227" s="358"/>
      <c r="I227" s="358"/>
      <c r="J227" s="358"/>
      <c r="K227" s="358"/>
      <c r="L227" s="358"/>
      <c r="M227" s="358"/>
      <c r="N227" s="358"/>
      <c r="O227" s="359"/>
      <c r="P227" s="398" t="s">
        <v>62</v>
      </c>
      <c r="Q227" s="362"/>
      <c r="R227" s="86"/>
      <c r="S227" s="88">
        <f>IFERROR((S226/$P$6)," ")</f>
        <v>0</v>
      </c>
      <c r="T227" s="349"/>
      <c r="U227" s="78"/>
      <c r="V227" s="78"/>
      <c r="W227" s="49"/>
      <c r="X227" s="49"/>
      <c r="Y227" s="49"/>
      <c r="Z227" s="49"/>
      <c r="AA227" s="78"/>
      <c r="AB227" s="78"/>
      <c r="AC227" s="78"/>
      <c r="AD227" s="78"/>
      <c r="AE227" s="78"/>
      <c r="AF227" s="78"/>
      <c r="AG227" s="78"/>
      <c r="AH227" s="78"/>
      <c r="AI227" s="78"/>
    </row>
    <row r="228" spans="1:35" ht="30" hidden="1" customHeight="1" x14ac:dyDescent="0.2">
      <c r="A228" s="49"/>
      <c r="B228" s="49"/>
      <c r="C228" s="49"/>
      <c r="D228" s="49"/>
      <c r="E228" s="61"/>
      <c r="F228" s="62"/>
      <c r="G228" s="62"/>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row>
    <row r="229" spans="1:35" ht="30" hidden="1" customHeight="1" x14ac:dyDescent="0.2">
      <c r="A229" s="49"/>
      <c r="B229" s="49"/>
      <c r="C229" s="49"/>
      <c r="D229" s="49"/>
      <c r="E229" s="61"/>
      <c r="F229" s="62"/>
      <c r="G229" s="62"/>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row>
    <row r="230" spans="1:35" ht="36" hidden="1" customHeight="1" x14ac:dyDescent="0.2">
      <c r="A230" s="49"/>
      <c r="B230" s="63">
        <v>11</v>
      </c>
      <c r="C230" s="363" t="s">
        <v>63</v>
      </c>
      <c r="D230" s="361"/>
      <c r="E230" s="362"/>
      <c r="F230" s="360" t="str">
        <f>IFERROR(VLOOKUP(B230,LISTA_OFERENTES,2,FALSE)," ")</f>
        <v xml:space="preserve"> </v>
      </c>
      <c r="G230" s="361"/>
      <c r="H230" s="361"/>
      <c r="I230" s="361"/>
      <c r="J230" s="361"/>
      <c r="K230" s="361"/>
      <c r="L230" s="361"/>
      <c r="M230" s="361"/>
      <c r="N230" s="361"/>
      <c r="O230" s="362"/>
      <c r="P230" s="399" t="s">
        <v>39</v>
      </c>
      <c r="Q230" s="361"/>
      <c r="R230" s="362"/>
      <c r="S230" s="64">
        <f>5-(INT(COUNTBLANK(C233:C247))-10)</f>
        <v>0</v>
      </c>
      <c r="T230" s="65"/>
      <c r="U230" s="49"/>
      <c r="V230" s="49"/>
      <c r="W230" s="49"/>
      <c r="X230" s="49"/>
      <c r="Y230" s="49"/>
      <c r="Z230" s="49"/>
      <c r="AA230" s="49"/>
      <c r="AB230" s="49"/>
      <c r="AC230" s="49"/>
      <c r="AD230" s="49"/>
      <c r="AE230" s="49"/>
      <c r="AF230" s="49"/>
      <c r="AG230" s="49"/>
      <c r="AH230" s="49"/>
      <c r="AI230" s="49"/>
    </row>
    <row r="231" spans="1:35" ht="42" hidden="1" customHeight="1" x14ac:dyDescent="0.25">
      <c r="A231" s="79"/>
      <c r="B231" s="364" t="s">
        <v>40</v>
      </c>
      <c r="C231" s="365" t="s">
        <v>41</v>
      </c>
      <c r="D231" s="365" t="s">
        <v>42</v>
      </c>
      <c r="E231" s="365" t="s">
        <v>43</v>
      </c>
      <c r="F231" s="365" t="s">
        <v>44</v>
      </c>
      <c r="G231" s="365" t="s">
        <v>45</v>
      </c>
      <c r="H231" s="365" t="s">
        <v>46</v>
      </c>
      <c r="I231" s="365" t="s">
        <v>47</v>
      </c>
      <c r="J231" s="391" t="s">
        <v>48</v>
      </c>
      <c r="K231" s="361"/>
      <c r="L231" s="361"/>
      <c r="M231" s="362"/>
      <c r="N231" s="365" t="s">
        <v>49</v>
      </c>
      <c r="O231" s="365" t="s">
        <v>50</v>
      </c>
      <c r="P231" s="89" t="s">
        <v>51</v>
      </c>
      <c r="Q231" s="89"/>
      <c r="R231" s="365" t="s">
        <v>52</v>
      </c>
      <c r="S231" s="365" t="s">
        <v>53</v>
      </c>
      <c r="T231" s="365" t="str">
        <f>T11</f>
        <v>CUMPLE CON EL REQUERIMIENTO OBLIGATORIO DE ESTAR INSCRITA EN AL MENOS DOS DE LOS CÓDIGOS 561017, 561015, 561019 y 561121.PARA LA EXPERIENCIA GENERAL</v>
      </c>
      <c r="U231" s="90"/>
      <c r="V231" s="90"/>
      <c r="W231" s="49"/>
      <c r="X231" s="49"/>
      <c r="Y231" s="49"/>
      <c r="Z231" s="49"/>
      <c r="AA231" s="49"/>
      <c r="AB231" s="49"/>
      <c r="AC231" s="49"/>
      <c r="AD231" s="79"/>
      <c r="AE231" s="79"/>
      <c r="AF231" s="79"/>
      <c r="AG231" s="79"/>
      <c r="AH231" s="79"/>
      <c r="AI231" s="79"/>
    </row>
    <row r="232" spans="1:35" ht="113.25" hidden="1" customHeight="1" x14ac:dyDescent="0.25">
      <c r="A232" s="79"/>
      <c r="B232" s="349"/>
      <c r="C232" s="349"/>
      <c r="D232" s="349"/>
      <c r="E232" s="349"/>
      <c r="F232" s="349"/>
      <c r="G232" s="349"/>
      <c r="H232" s="349"/>
      <c r="I232" s="349"/>
      <c r="J232" s="392" t="s">
        <v>64</v>
      </c>
      <c r="K232" s="361"/>
      <c r="L232" s="361"/>
      <c r="M232" s="362"/>
      <c r="N232" s="349"/>
      <c r="O232" s="349"/>
      <c r="P232" s="69" t="s">
        <v>9</v>
      </c>
      <c r="Q232" s="69" t="s">
        <v>57</v>
      </c>
      <c r="R232" s="349"/>
      <c r="S232" s="349"/>
      <c r="T232" s="349"/>
      <c r="U232" s="90"/>
      <c r="V232" s="90"/>
      <c r="W232" s="49"/>
      <c r="X232" s="49"/>
      <c r="Y232" s="49"/>
      <c r="Z232" s="49"/>
      <c r="AA232" s="49"/>
      <c r="AB232" s="49"/>
      <c r="AC232" s="49"/>
      <c r="AD232" s="79"/>
      <c r="AE232" s="79"/>
      <c r="AF232" s="79"/>
      <c r="AG232" s="79"/>
      <c r="AH232" s="79"/>
      <c r="AI232" s="79"/>
    </row>
    <row r="233" spans="1:35" ht="24.75" hidden="1" customHeight="1" x14ac:dyDescent="0.2">
      <c r="A233" s="76"/>
      <c r="B233" s="351">
        <v>1</v>
      </c>
      <c r="C233" s="352"/>
      <c r="D233" s="352"/>
      <c r="E233" s="352"/>
      <c r="F233" s="352"/>
      <c r="G233" s="353"/>
      <c r="H233" s="354"/>
      <c r="I233" s="387"/>
      <c r="J233" s="77"/>
      <c r="K233" s="2"/>
      <c r="L233" s="77"/>
      <c r="M233" s="2"/>
      <c r="N233" s="366"/>
      <c r="O233" s="366"/>
      <c r="P233" s="352"/>
      <c r="Q233" s="396"/>
      <c r="R233" s="396"/>
      <c r="S233" s="397"/>
      <c r="T233" s="403"/>
      <c r="U233" s="78"/>
      <c r="V233" s="78"/>
      <c r="W233" s="49"/>
      <c r="X233" s="49"/>
      <c r="Y233" s="49"/>
      <c r="Z233" s="49"/>
      <c r="AA233" s="49"/>
      <c r="AB233" s="49"/>
      <c r="AC233" s="49"/>
      <c r="AD233" s="78"/>
      <c r="AE233" s="78"/>
      <c r="AF233" s="78"/>
      <c r="AG233" s="78"/>
      <c r="AH233" s="78"/>
      <c r="AI233" s="78"/>
    </row>
    <row r="234" spans="1:35" ht="24.75" hidden="1" customHeight="1" x14ac:dyDescent="0.2">
      <c r="A234" s="76"/>
      <c r="B234" s="348"/>
      <c r="C234" s="348"/>
      <c r="D234" s="348"/>
      <c r="E234" s="348"/>
      <c r="F234" s="348"/>
      <c r="G234" s="348"/>
      <c r="H234" s="348"/>
      <c r="I234" s="348"/>
      <c r="J234" s="77"/>
      <c r="K234" s="2"/>
      <c r="L234" s="80"/>
      <c r="M234" s="2"/>
      <c r="N234" s="348"/>
      <c r="O234" s="348"/>
      <c r="P234" s="348"/>
      <c r="Q234" s="348"/>
      <c r="R234" s="348"/>
      <c r="S234" s="348"/>
      <c r="T234" s="348"/>
      <c r="U234" s="78"/>
      <c r="V234" s="78"/>
      <c r="W234" s="49"/>
      <c r="X234" s="49"/>
      <c r="Y234" s="49"/>
      <c r="Z234" s="49"/>
      <c r="AA234" s="49"/>
      <c r="AB234" s="49"/>
      <c r="AC234" s="49"/>
      <c r="AD234" s="78"/>
      <c r="AE234" s="78"/>
      <c r="AF234" s="78"/>
      <c r="AG234" s="78"/>
      <c r="AH234" s="78"/>
      <c r="AI234" s="78"/>
    </row>
    <row r="235" spans="1:35" ht="24.75" hidden="1" customHeight="1" x14ac:dyDescent="0.2">
      <c r="A235" s="76"/>
      <c r="B235" s="349"/>
      <c r="C235" s="349"/>
      <c r="D235" s="349"/>
      <c r="E235" s="349"/>
      <c r="F235" s="349"/>
      <c r="G235" s="349"/>
      <c r="H235" s="349"/>
      <c r="I235" s="349"/>
      <c r="J235" s="77"/>
      <c r="K235" s="2"/>
      <c r="L235" s="80"/>
      <c r="M235" s="2"/>
      <c r="N235" s="349"/>
      <c r="O235" s="349"/>
      <c r="P235" s="349"/>
      <c r="Q235" s="349"/>
      <c r="R235" s="349"/>
      <c r="S235" s="349"/>
      <c r="T235" s="348"/>
      <c r="U235" s="78"/>
      <c r="V235" s="78"/>
      <c r="W235" s="49"/>
      <c r="X235" s="49"/>
      <c r="Y235" s="49"/>
      <c r="Z235" s="49"/>
      <c r="AA235" s="49"/>
      <c r="AB235" s="49"/>
      <c r="AC235" s="49"/>
      <c r="AD235" s="78"/>
      <c r="AE235" s="78"/>
      <c r="AF235" s="78"/>
      <c r="AG235" s="78"/>
      <c r="AH235" s="78"/>
      <c r="AI235" s="78"/>
    </row>
    <row r="236" spans="1:35" ht="24.75" hidden="1" customHeight="1" x14ac:dyDescent="0.2">
      <c r="A236" s="76"/>
      <c r="B236" s="351">
        <v>2</v>
      </c>
      <c r="C236" s="385"/>
      <c r="D236" s="385"/>
      <c r="E236" s="385"/>
      <c r="F236" s="385"/>
      <c r="G236" s="386"/>
      <c r="H236" s="354"/>
      <c r="I236" s="404"/>
      <c r="J236" s="77"/>
      <c r="K236" s="2"/>
      <c r="L236" s="77"/>
      <c r="M236" s="2"/>
      <c r="N236" s="366"/>
      <c r="O236" s="366"/>
      <c r="P236" s="400"/>
      <c r="Q236" s="401"/>
      <c r="R236" s="401"/>
      <c r="S236" s="397"/>
      <c r="T236" s="348"/>
      <c r="U236" s="78"/>
      <c r="V236" s="78"/>
      <c r="W236" s="49"/>
      <c r="X236" s="49"/>
      <c r="Y236" s="49"/>
      <c r="Z236" s="49"/>
      <c r="AA236" s="49"/>
      <c r="AB236" s="49"/>
      <c r="AC236" s="49"/>
      <c r="AD236" s="78"/>
      <c r="AE236" s="78"/>
      <c r="AF236" s="78"/>
      <c r="AG236" s="78"/>
      <c r="AH236" s="78"/>
      <c r="AI236" s="78"/>
    </row>
    <row r="237" spans="1:35" ht="24.75" hidden="1" customHeight="1" x14ac:dyDescent="0.2">
      <c r="A237" s="76"/>
      <c r="B237" s="348"/>
      <c r="C237" s="348"/>
      <c r="D237" s="348"/>
      <c r="E237" s="348"/>
      <c r="F237" s="348"/>
      <c r="G237" s="348"/>
      <c r="H237" s="348"/>
      <c r="I237" s="348"/>
      <c r="J237" s="77"/>
      <c r="K237" s="2"/>
      <c r="L237" s="80"/>
      <c r="M237" s="2"/>
      <c r="N237" s="348"/>
      <c r="O237" s="348"/>
      <c r="P237" s="348"/>
      <c r="Q237" s="348"/>
      <c r="R237" s="348"/>
      <c r="S237" s="348"/>
      <c r="T237" s="348"/>
      <c r="U237" s="78"/>
      <c r="V237" s="78"/>
      <c r="W237" s="49"/>
      <c r="X237" s="49"/>
      <c r="Y237" s="49"/>
      <c r="Z237" s="49"/>
      <c r="AA237" s="49"/>
      <c r="AB237" s="49"/>
      <c r="AC237" s="49"/>
      <c r="AD237" s="78"/>
      <c r="AE237" s="78"/>
      <c r="AF237" s="78"/>
      <c r="AG237" s="78"/>
      <c r="AH237" s="78"/>
      <c r="AI237" s="78"/>
    </row>
    <row r="238" spans="1:35" ht="24.75" hidden="1" customHeight="1" x14ac:dyDescent="0.2">
      <c r="A238" s="76"/>
      <c r="B238" s="349"/>
      <c r="C238" s="349"/>
      <c r="D238" s="349"/>
      <c r="E238" s="349"/>
      <c r="F238" s="349"/>
      <c r="G238" s="349"/>
      <c r="H238" s="349"/>
      <c r="I238" s="349"/>
      <c r="J238" s="77"/>
      <c r="K238" s="2"/>
      <c r="L238" s="80"/>
      <c r="M238" s="2"/>
      <c r="N238" s="349"/>
      <c r="O238" s="349"/>
      <c r="P238" s="349"/>
      <c r="Q238" s="349"/>
      <c r="R238" s="349"/>
      <c r="S238" s="349"/>
      <c r="T238" s="348"/>
      <c r="U238" s="78"/>
      <c r="V238" s="78"/>
      <c r="W238" s="49"/>
      <c r="X238" s="49"/>
      <c r="Y238" s="49"/>
      <c r="Z238" s="49"/>
      <c r="AA238" s="49"/>
      <c r="AB238" s="49"/>
      <c r="AC238" s="49"/>
      <c r="AD238" s="78"/>
      <c r="AE238" s="78"/>
      <c r="AF238" s="78"/>
      <c r="AG238" s="78"/>
      <c r="AH238" s="78"/>
      <c r="AI238" s="78"/>
    </row>
    <row r="239" spans="1:35" ht="24.75" hidden="1" customHeight="1" x14ac:dyDescent="0.2">
      <c r="A239" s="76"/>
      <c r="B239" s="351">
        <v>3</v>
      </c>
      <c r="C239" s="352"/>
      <c r="D239" s="352"/>
      <c r="E239" s="352"/>
      <c r="F239" s="352"/>
      <c r="G239" s="353"/>
      <c r="H239" s="354"/>
      <c r="I239" s="387"/>
      <c r="J239" s="80"/>
      <c r="K239" s="2">
        <f>+$K$13</f>
        <v>561017</v>
      </c>
      <c r="L239" s="80"/>
      <c r="M239" s="2">
        <f>+$M$13</f>
        <v>561121</v>
      </c>
      <c r="N239" s="366"/>
      <c r="O239" s="366"/>
      <c r="P239" s="352"/>
      <c r="Q239" s="396"/>
      <c r="R239" s="396"/>
      <c r="S239" s="397">
        <f>IF(COUNTIF(J239:M241,"CUMPLE")&gt;=1,(G239*I239),0)* (IF(N239="PRESENTÓ CERTIFICADO",1,0))* (IF(O239="ACORDE A ITEM 5.2.1 (T.R.)",1,0) )* ( IF(OR(Q239="SIN OBSERVACIÓN", Q239="REQUERIMIENTOS SUBSANADOS"),1,0)) *(IF(OR(R239="NINGUNO", R239="CUMPLEN CON LO SOLICITADO"),1,0))</f>
        <v>0</v>
      </c>
      <c r="T239" s="348"/>
      <c r="U239" s="78"/>
      <c r="V239" s="78"/>
      <c r="W239" s="49"/>
      <c r="X239" s="49"/>
      <c r="Y239" s="49"/>
      <c r="Z239" s="49"/>
      <c r="AA239" s="49"/>
      <c r="AB239" s="49"/>
      <c r="AC239" s="49"/>
      <c r="AD239" s="78"/>
      <c r="AE239" s="78"/>
      <c r="AF239" s="78"/>
      <c r="AG239" s="78"/>
      <c r="AH239" s="78"/>
      <c r="AI239" s="78"/>
    </row>
    <row r="240" spans="1:35" ht="24.75" hidden="1" customHeight="1" x14ac:dyDescent="0.2">
      <c r="A240" s="76"/>
      <c r="B240" s="348"/>
      <c r="C240" s="348"/>
      <c r="D240" s="348"/>
      <c r="E240" s="348"/>
      <c r="F240" s="348"/>
      <c r="G240" s="348"/>
      <c r="H240" s="348"/>
      <c r="I240" s="348"/>
      <c r="J240" s="80"/>
      <c r="K240" s="2">
        <f>+$K$14</f>
        <v>561015</v>
      </c>
      <c r="L240" s="80"/>
      <c r="M240" s="2">
        <f t="shared" ref="M240:M241" si="15">M218</f>
        <v>0</v>
      </c>
      <c r="N240" s="348"/>
      <c r="O240" s="348"/>
      <c r="P240" s="348"/>
      <c r="Q240" s="348"/>
      <c r="R240" s="348"/>
      <c r="S240" s="348"/>
      <c r="T240" s="348"/>
      <c r="U240" s="78"/>
      <c r="V240" s="78"/>
      <c r="W240" s="49"/>
      <c r="X240" s="49"/>
      <c r="Y240" s="49"/>
      <c r="Z240" s="49"/>
      <c r="AA240" s="49"/>
      <c r="AB240" s="49"/>
      <c r="AC240" s="49"/>
      <c r="AD240" s="78"/>
      <c r="AE240" s="78"/>
      <c r="AF240" s="78"/>
      <c r="AG240" s="78"/>
      <c r="AH240" s="78"/>
      <c r="AI240" s="78"/>
    </row>
    <row r="241" spans="1:35" ht="24.75" hidden="1" customHeight="1" x14ac:dyDescent="0.2">
      <c r="A241" s="76"/>
      <c r="B241" s="349"/>
      <c r="C241" s="349"/>
      <c r="D241" s="349"/>
      <c r="E241" s="349"/>
      <c r="F241" s="349"/>
      <c r="G241" s="349"/>
      <c r="H241" s="349"/>
      <c r="I241" s="349"/>
      <c r="J241" s="80"/>
      <c r="K241" s="2">
        <f>+$K$15</f>
        <v>561019</v>
      </c>
      <c r="L241" s="80"/>
      <c r="M241" s="2">
        <f t="shared" si="15"/>
        <v>0</v>
      </c>
      <c r="N241" s="349"/>
      <c r="O241" s="349"/>
      <c r="P241" s="349"/>
      <c r="Q241" s="349"/>
      <c r="R241" s="349"/>
      <c r="S241" s="349"/>
      <c r="T241" s="348"/>
      <c r="U241" s="78"/>
      <c r="V241" s="78"/>
      <c r="W241" s="49"/>
      <c r="X241" s="49"/>
      <c r="Y241" s="49"/>
      <c r="Z241" s="49"/>
      <c r="AA241" s="49"/>
      <c r="AB241" s="49"/>
      <c r="AC241" s="49"/>
      <c r="AD241" s="78"/>
      <c r="AE241" s="78"/>
      <c r="AF241" s="78"/>
      <c r="AG241" s="78"/>
      <c r="AH241" s="78"/>
      <c r="AI241" s="78"/>
    </row>
    <row r="242" spans="1:35" ht="24.75" hidden="1" customHeight="1" x14ac:dyDescent="0.2">
      <c r="A242" s="76"/>
      <c r="B242" s="351">
        <v>4</v>
      </c>
      <c r="C242" s="385"/>
      <c r="D242" s="385"/>
      <c r="E242" s="385"/>
      <c r="F242" s="385"/>
      <c r="G242" s="386"/>
      <c r="H242" s="354"/>
      <c r="I242" s="404"/>
      <c r="J242" s="80"/>
      <c r="K242" s="2">
        <f>+$K$13</f>
        <v>561017</v>
      </c>
      <c r="L242" s="80"/>
      <c r="M242" s="2">
        <f>+$M$13</f>
        <v>561121</v>
      </c>
      <c r="N242" s="366"/>
      <c r="O242" s="366"/>
      <c r="P242" s="400"/>
      <c r="Q242" s="401"/>
      <c r="R242" s="401"/>
      <c r="S242" s="397">
        <f>IF(COUNTIF(J242:M244,"CUMPLE")&gt;=1,(G242*I242),0)* (IF(N242="PRESENTÓ CERTIFICADO",1,0))* (IF(O242="ACORDE A ITEM 5.2.1 (T.R.)",1,0) )* ( IF(OR(Q242="SIN OBSERVACIÓN", Q242="REQUERIMIENTOS SUBSANADOS"),1,0)) *(IF(OR(R242="NINGUNO", R242="CUMPLEN CON LO SOLICITADO"),1,0))</f>
        <v>0</v>
      </c>
      <c r="T242" s="348"/>
      <c r="U242" s="78"/>
      <c r="V242" s="78"/>
      <c r="W242" s="49"/>
      <c r="X242" s="49"/>
      <c r="Y242" s="49"/>
      <c r="Z242" s="49"/>
      <c r="AA242" s="49"/>
      <c r="AB242" s="49"/>
      <c r="AC242" s="49"/>
      <c r="AD242" s="78"/>
      <c r="AE242" s="78"/>
      <c r="AF242" s="78"/>
      <c r="AG242" s="78"/>
      <c r="AH242" s="78"/>
      <c r="AI242" s="78"/>
    </row>
    <row r="243" spans="1:35" ht="24.75" hidden="1" customHeight="1" x14ac:dyDescent="0.2">
      <c r="A243" s="76"/>
      <c r="B243" s="348"/>
      <c r="C243" s="348"/>
      <c r="D243" s="348"/>
      <c r="E243" s="348"/>
      <c r="F243" s="348"/>
      <c r="G243" s="348"/>
      <c r="H243" s="348"/>
      <c r="I243" s="348"/>
      <c r="J243" s="80"/>
      <c r="K243" s="2">
        <f>+$K$14</f>
        <v>561015</v>
      </c>
      <c r="L243" s="80"/>
      <c r="M243" s="2">
        <f t="shared" ref="M243:M244" si="16">M221</f>
        <v>0</v>
      </c>
      <c r="N243" s="348"/>
      <c r="O243" s="348"/>
      <c r="P243" s="348"/>
      <c r="Q243" s="348"/>
      <c r="R243" s="348"/>
      <c r="S243" s="348"/>
      <c r="T243" s="348"/>
      <c r="U243" s="78"/>
      <c r="V243" s="78"/>
      <c r="W243" s="49"/>
      <c r="X243" s="49"/>
      <c r="Y243" s="49"/>
      <c r="Z243" s="49"/>
      <c r="AA243" s="49"/>
      <c r="AB243" s="49"/>
      <c r="AC243" s="49"/>
      <c r="AD243" s="78"/>
      <c r="AE243" s="78"/>
      <c r="AF243" s="78"/>
      <c r="AG243" s="78"/>
      <c r="AH243" s="78"/>
      <c r="AI243" s="78"/>
    </row>
    <row r="244" spans="1:35" ht="24.75" hidden="1" customHeight="1" x14ac:dyDescent="0.2">
      <c r="A244" s="76"/>
      <c r="B244" s="349"/>
      <c r="C244" s="349"/>
      <c r="D244" s="349"/>
      <c r="E244" s="349"/>
      <c r="F244" s="349"/>
      <c r="G244" s="349"/>
      <c r="H244" s="349"/>
      <c r="I244" s="349"/>
      <c r="J244" s="80"/>
      <c r="K244" s="2">
        <f>+$K$15</f>
        <v>561019</v>
      </c>
      <c r="L244" s="80"/>
      <c r="M244" s="2">
        <f t="shared" si="16"/>
        <v>0</v>
      </c>
      <c r="N244" s="349"/>
      <c r="O244" s="349"/>
      <c r="P244" s="349"/>
      <c r="Q244" s="349"/>
      <c r="R244" s="349"/>
      <c r="S244" s="349"/>
      <c r="T244" s="348"/>
      <c r="U244" s="78"/>
      <c r="V244" s="78"/>
      <c r="W244" s="49"/>
      <c r="X244" s="49"/>
      <c r="Y244" s="49"/>
      <c r="Z244" s="49"/>
      <c r="AA244" s="49"/>
      <c r="AB244" s="49"/>
      <c r="AC244" s="49"/>
      <c r="AD244" s="78"/>
      <c r="AE244" s="78"/>
      <c r="AF244" s="78"/>
      <c r="AG244" s="78"/>
      <c r="AH244" s="78"/>
      <c r="AI244" s="78"/>
    </row>
    <row r="245" spans="1:35" ht="24.75" hidden="1" customHeight="1" x14ac:dyDescent="0.2">
      <c r="A245" s="76"/>
      <c r="B245" s="351">
        <v>5</v>
      </c>
      <c r="C245" s="352"/>
      <c r="D245" s="352"/>
      <c r="E245" s="352"/>
      <c r="F245" s="352"/>
      <c r="G245" s="353"/>
      <c r="H245" s="354"/>
      <c r="I245" s="387"/>
      <c r="J245" s="80"/>
      <c r="K245" s="2">
        <f>+$K$13</f>
        <v>561017</v>
      </c>
      <c r="L245" s="80"/>
      <c r="M245" s="2">
        <f>+$M$13</f>
        <v>561121</v>
      </c>
      <c r="N245" s="366"/>
      <c r="O245" s="366"/>
      <c r="P245" s="352"/>
      <c r="Q245" s="396"/>
      <c r="R245" s="396"/>
      <c r="S245" s="397">
        <f>IF(COUNTIF(J245:M247,"CUMPLE")&gt;=1,(G245*I245),0)* (IF(N245="PRESENTÓ CERTIFICADO",1,0))* (IF(O245="ACORDE A ITEM 5.2.1 (T.R.)",1,0) )* ( IF(OR(Q245="SIN OBSERVACIÓN", Q245="REQUERIMIENTOS SUBSANADOS"),1,0)) *(IF(OR(R245="NINGUNO", R245="CUMPLEN CON LO SOLICITADO"),1,0))</f>
        <v>0</v>
      </c>
      <c r="T245" s="348"/>
      <c r="U245" s="78"/>
      <c r="V245" s="78"/>
      <c r="W245" s="49"/>
      <c r="X245" s="49"/>
      <c r="Y245" s="49"/>
      <c r="Z245" s="49"/>
      <c r="AA245" s="49"/>
      <c r="AB245" s="49"/>
      <c r="AC245" s="49"/>
      <c r="AD245" s="78"/>
      <c r="AE245" s="78"/>
      <c r="AF245" s="78"/>
      <c r="AG245" s="78"/>
      <c r="AH245" s="78"/>
      <c r="AI245" s="78"/>
    </row>
    <row r="246" spans="1:35" ht="24.75" hidden="1" customHeight="1" x14ac:dyDescent="0.2">
      <c r="A246" s="76"/>
      <c r="B246" s="348"/>
      <c r="C246" s="348"/>
      <c r="D246" s="348"/>
      <c r="E246" s="348"/>
      <c r="F246" s="348"/>
      <c r="G246" s="348"/>
      <c r="H246" s="348"/>
      <c r="I246" s="348"/>
      <c r="J246" s="80"/>
      <c r="K246" s="2">
        <f>+$K$14</f>
        <v>561015</v>
      </c>
      <c r="L246" s="80"/>
      <c r="M246" s="2">
        <f t="shared" ref="M246:M247" si="17">M224</f>
        <v>0</v>
      </c>
      <c r="N246" s="348"/>
      <c r="O246" s="348"/>
      <c r="P246" s="348"/>
      <c r="Q246" s="348"/>
      <c r="R246" s="348"/>
      <c r="S246" s="348"/>
      <c r="T246" s="348"/>
      <c r="U246" s="78"/>
      <c r="V246" s="78"/>
      <c r="W246" s="49"/>
      <c r="X246" s="49"/>
      <c r="Y246" s="49"/>
      <c r="Z246" s="49"/>
      <c r="AA246" s="49"/>
      <c r="AB246" s="49"/>
      <c r="AC246" s="49"/>
      <c r="AD246" s="78"/>
      <c r="AE246" s="78"/>
      <c r="AF246" s="78"/>
      <c r="AG246" s="78"/>
      <c r="AH246" s="78"/>
      <c r="AI246" s="78"/>
    </row>
    <row r="247" spans="1:35" ht="24.75" hidden="1" customHeight="1" x14ac:dyDescent="0.2">
      <c r="A247" s="76"/>
      <c r="B247" s="349"/>
      <c r="C247" s="349"/>
      <c r="D247" s="349"/>
      <c r="E247" s="349"/>
      <c r="F247" s="349"/>
      <c r="G247" s="349"/>
      <c r="H247" s="349"/>
      <c r="I247" s="349"/>
      <c r="J247" s="80"/>
      <c r="K247" s="2">
        <f>+$K$15</f>
        <v>561019</v>
      </c>
      <c r="L247" s="80"/>
      <c r="M247" s="2">
        <f t="shared" si="17"/>
        <v>0</v>
      </c>
      <c r="N247" s="349"/>
      <c r="O247" s="349"/>
      <c r="P247" s="349"/>
      <c r="Q247" s="349"/>
      <c r="R247" s="349"/>
      <c r="S247" s="349"/>
      <c r="T247" s="349"/>
      <c r="U247" s="78"/>
      <c r="V247" s="78"/>
      <c r="W247" s="49"/>
      <c r="X247" s="49"/>
      <c r="Y247" s="49"/>
      <c r="Z247" s="49"/>
      <c r="AA247" s="78"/>
      <c r="AB247" s="78"/>
      <c r="AC247" s="78"/>
      <c r="AD247" s="78"/>
      <c r="AE247" s="78"/>
      <c r="AF247" s="78"/>
      <c r="AG247" s="78"/>
      <c r="AH247" s="78"/>
      <c r="AI247" s="78"/>
    </row>
    <row r="248" spans="1:35" ht="24.75" hidden="1" customHeight="1" x14ac:dyDescent="0.2">
      <c r="A248" s="65"/>
      <c r="B248" s="355" t="str">
        <f>IF(S249=" "," ",IF(S249&gt;=$H$6,"CUMPLE CON LA EXPERIENCIA REQUERIDA","NO CUMPLE CON LA EXPERIENCIA REQUERIDA"))</f>
        <v>NO CUMPLE CON LA EXPERIENCIA REQUERIDA</v>
      </c>
      <c r="C248" s="337"/>
      <c r="D248" s="337"/>
      <c r="E248" s="337"/>
      <c r="F248" s="337"/>
      <c r="G248" s="337"/>
      <c r="H248" s="337"/>
      <c r="I248" s="337"/>
      <c r="J248" s="337"/>
      <c r="K248" s="337"/>
      <c r="L248" s="337"/>
      <c r="M248" s="337"/>
      <c r="N248" s="337"/>
      <c r="O248" s="356"/>
      <c r="P248" s="398" t="s">
        <v>61</v>
      </c>
      <c r="Q248" s="362"/>
      <c r="R248" s="86"/>
      <c r="S248" s="87">
        <f>IF(T233="SI",SUM(S233:S247),0)</f>
        <v>0</v>
      </c>
      <c r="T248" s="402" t="str">
        <f>IF(S249=" "," ",IF(S249&gt;=$H$6,"CUMPLE","NO CUMPLE"))</f>
        <v>NO CUMPLE</v>
      </c>
      <c r="U248" s="65"/>
      <c r="V248" s="65"/>
      <c r="W248" s="49"/>
      <c r="X248" s="49"/>
      <c r="Y248" s="49"/>
      <c r="Z248" s="49"/>
      <c r="AA248" s="65"/>
      <c r="AB248" s="65"/>
      <c r="AC248" s="65"/>
      <c r="AD248" s="65"/>
      <c r="AE248" s="65"/>
      <c r="AF248" s="65"/>
      <c r="AG248" s="65"/>
      <c r="AH248" s="65"/>
      <c r="AI248" s="65"/>
    </row>
    <row r="249" spans="1:35" ht="24.75" hidden="1" customHeight="1" x14ac:dyDescent="0.2">
      <c r="A249" s="78"/>
      <c r="B249" s="357"/>
      <c r="C249" s="358"/>
      <c r="D249" s="358"/>
      <c r="E249" s="358"/>
      <c r="F249" s="358"/>
      <c r="G249" s="358"/>
      <c r="H249" s="358"/>
      <c r="I249" s="358"/>
      <c r="J249" s="358"/>
      <c r="K249" s="358"/>
      <c r="L249" s="358"/>
      <c r="M249" s="358"/>
      <c r="N249" s="358"/>
      <c r="O249" s="359"/>
      <c r="P249" s="398" t="s">
        <v>62</v>
      </c>
      <c r="Q249" s="362"/>
      <c r="R249" s="86"/>
      <c r="S249" s="88">
        <f>IFERROR((S248/$P$6)," ")</f>
        <v>0</v>
      </c>
      <c r="T249" s="349"/>
      <c r="U249" s="78"/>
      <c r="V249" s="78"/>
      <c r="W249" s="49"/>
      <c r="X249" s="49"/>
      <c r="Y249" s="49"/>
      <c r="Z249" s="49"/>
      <c r="AA249" s="78"/>
      <c r="AB249" s="78"/>
      <c r="AC249" s="78"/>
      <c r="AD249" s="78"/>
      <c r="AE249" s="78"/>
      <c r="AF249" s="78"/>
      <c r="AG249" s="78"/>
      <c r="AH249" s="78"/>
      <c r="AI249" s="78"/>
    </row>
    <row r="250" spans="1:35" ht="30" customHeight="1" x14ac:dyDescent="0.2">
      <c r="A250" s="49"/>
      <c r="B250" s="49"/>
      <c r="C250" s="49"/>
      <c r="D250" s="49"/>
      <c r="E250" s="61"/>
      <c r="F250" s="62"/>
      <c r="G250" s="62"/>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row>
    <row r="251" spans="1:35" ht="30" customHeight="1" x14ac:dyDescent="0.2">
      <c r="A251" s="49"/>
      <c r="B251" s="49"/>
      <c r="C251" s="49"/>
      <c r="D251" s="49"/>
      <c r="E251" s="61"/>
      <c r="F251" s="62"/>
      <c r="G251" s="62"/>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row>
    <row r="252" spans="1:35" ht="36" hidden="1" customHeight="1" x14ac:dyDescent="0.2">
      <c r="A252" s="49"/>
      <c r="B252" s="63">
        <v>12</v>
      </c>
      <c r="C252" s="363" t="s">
        <v>63</v>
      </c>
      <c r="D252" s="361"/>
      <c r="E252" s="362"/>
      <c r="F252" s="360">
        <f>IFERROR(VLOOKUP(B252,LISTA_OFERENTES,2,FALSE)," ")</f>
        <v>0</v>
      </c>
      <c r="G252" s="361"/>
      <c r="H252" s="361"/>
      <c r="I252" s="361"/>
      <c r="J252" s="361"/>
      <c r="K252" s="361"/>
      <c r="L252" s="361"/>
      <c r="M252" s="361"/>
      <c r="N252" s="361"/>
      <c r="O252" s="362"/>
      <c r="P252" s="399" t="s">
        <v>39</v>
      </c>
      <c r="Q252" s="361"/>
      <c r="R252" s="362"/>
      <c r="S252" s="64">
        <f>5-(INT(COUNTBLANK(C255:C269))-10)</f>
        <v>0</v>
      </c>
      <c r="T252" s="65"/>
      <c r="U252" s="49"/>
      <c r="V252" s="49"/>
      <c r="W252" s="49"/>
      <c r="X252" s="49"/>
      <c r="Y252" s="49"/>
      <c r="Z252" s="49"/>
      <c r="AA252" s="49"/>
      <c r="AB252" s="49"/>
      <c r="AC252" s="49"/>
      <c r="AD252" s="49"/>
      <c r="AE252" s="49"/>
      <c r="AF252" s="49"/>
      <c r="AG252" s="49"/>
      <c r="AH252" s="49"/>
      <c r="AI252" s="49"/>
    </row>
    <row r="253" spans="1:35" ht="30" hidden="1" customHeight="1" x14ac:dyDescent="0.25">
      <c r="A253" s="79"/>
      <c r="B253" s="364" t="s">
        <v>40</v>
      </c>
      <c r="C253" s="365" t="s">
        <v>41</v>
      </c>
      <c r="D253" s="365" t="s">
        <v>42</v>
      </c>
      <c r="E253" s="365" t="s">
        <v>43</v>
      </c>
      <c r="F253" s="365" t="s">
        <v>44</v>
      </c>
      <c r="G253" s="365" t="s">
        <v>45</v>
      </c>
      <c r="H253" s="365" t="s">
        <v>46</v>
      </c>
      <c r="I253" s="365" t="s">
        <v>47</v>
      </c>
      <c r="J253" s="391" t="s">
        <v>48</v>
      </c>
      <c r="K253" s="361"/>
      <c r="L253" s="361"/>
      <c r="M253" s="362"/>
      <c r="N253" s="365" t="s">
        <v>49</v>
      </c>
      <c r="O253" s="365" t="s">
        <v>50</v>
      </c>
      <c r="P253" s="89" t="s">
        <v>51</v>
      </c>
      <c r="Q253" s="89"/>
      <c r="R253" s="365" t="s">
        <v>52</v>
      </c>
      <c r="S253" s="365" t="s">
        <v>53</v>
      </c>
      <c r="T253" s="365" t="str">
        <f>T11</f>
        <v>CUMPLE CON EL REQUERIMIENTO OBLIGATORIO DE ESTAR INSCRITA EN AL MENOS DOS DE LOS CÓDIGOS 561017, 561015, 561019 y 561121.PARA LA EXPERIENCIA GENERAL</v>
      </c>
      <c r="U253" s="90"/>
      <c r="V253" s="90"/>
      <c r="W253" s="49"/>
      <c r="X253" s="49"/>
      <c r="Y253" s="49"/>
      <c r="Z253" s="49"/>
      <c r="AA253" s="49"/>
      <c r="AB253" s="49"/>
      <c r="AC253" s="49"/>
      <c r="AD253" s="79"/>
      <c r="AE253" s="79"/>
      <c r="AF253" s="79"/>
      <c r="AG253" s="79"/>
      <c r="AH253" s="79"/>
      <c r="AI253" s="79"/>
    </row>
    <row r="254" spans="1:35" ht="111" hidden="1" customHeight="1" x14ac:dyDescent="0.25">
      <c r="A254" s="79"/>
      <c r="B254" s="349"/>
      <c r="C254" s="349"/>
      <c r="D254" s="349"/>
      <c r="E254" s="349"/>
      <c r="F254" s="349"/>
      <c r="G254" s="349"/>
      <c r="H254" s="349"/>
      <c r="I254" s="349"/>
      <c r="J254" s="392" t="s">
        <v>64</v>
      </c>
      <c r="K254" s="361"/>
      <c r="L254" s="361"/>
      <c r="M254" s="362"/>
      <c r="N254" s="349"/>
      <c r="O254" s="349"/>
      <c r="P254" s="69" t="s">
        <v>9</v>
      </c>
      <c r="Q254" s="69" t="s">
        <v>57</v>
      </c>
      <c r="R254" s="349"/>
      <c r="S254" s="349"/>
      <c r="T254" s="349"/>
      <c r="U254" s="90"/>
      <c r="V254" s="90"/>
      <c r="W254" s="49"/>
      <c r="X254" s="49"/>
      <c r="Y254" s="49"/>
      <c r="Z254" s="49"/>
      <c r="AA254" s="49"/>
      <c r="AB254" s="49"/>
      <c r="AC254" s="49"/>
      <c r="AD254" s="79"/>
      <c r="AE254" s="79"/>
      <c r="AF254" s="79"/>
      <c r="AG254" s="79"/>
      <c r="AH254" s="79"/>
      <c r="AI254" s="79"/>
    </row>
    <row r="255" spans="1:35" ht="24.75" hidden="1" customHeight="1" x14ac:dyDescent="0.2">
      <c r="A255" s="76"/>
      <c r="B255" s="351"/>
      <c r="C255" s="352"/>
      <c r="D255" s="352"/>
      <c r="E255" s="352"/>
      <c r="F255" s="352"/>
      <c r="G255" s="353"/>
      <c r="H255" s="354"/>
      <c r="I255" s="387"/>
      <c r="J255" s="80"/>
      <c r="K255" s="2"/>
      <c r="L255" s="80"/>
      <c r="M255" s="2"/>
      <c r="N255" s="366"/>
      <c r="O255" s="366"/>
      <c r="P255" s="352"/>
      <c r="Q255" s="396"/>
      <c r="R255" s="396"/>
      <c r="S255" s="397">
        <f>IF(COUNTIF(J255:M257,"CUMPLE")&gt;=1,(G255*I255),0)* (IF(N255="PRESENTÓ CERTIFICADO",1,0))* (IF(O255="ACORDE A ITEM 5.2.1 (T.R.)",1,0) )* ( IF(OR(Q255="SIN OBSERVACIÓN", Q255="REQUERIMIENTOS SUBSANADOS"),1,0)) *(IF(OR(R255="NINGUNO", R255="CUMPLEN CON LO SOLICITADO"),1,0))</f>
        <v>0</v>
      </c>
      <c r="T255" s="403"/>
      <c r="U255" s="78"/>
      <c r="V255" s="78"/>
      <c r="W255" s="49"/>
      <c r="X255" s="49"/>
      <c r="Y255" s="49"/>
      <c r="Z255" s="49"/>
      <c r="AA255" s="49"/>
      <c r="AB255" s="49"/>
      <c r="AC255" s="49"/>
      <c r="AD255" s="78"/>
      <c r="AE255" s="78"/>
      <c r="AF255" s="78"/>
      <c r="AG255" s="78"/>
      <c r="AH255" s="78"/>
      <c r="AI255" s="78"/>
    </row>
    <row r="256" spans="1:35" ht="24.75" hidden="1" customHeight="1" x14ac:dyDescent="0.2">
      <c r="A256" s="76"/>
      <c r="B256" s="348"/>
      <c r="C256" s="348"/>
      <c r="D256" s="348"/>
      <c r="E256" s="348"/>
      <c r="F256" s="348"/>
      <c r="G256" s="348"/>
      <c r="H256" s="348"/>
      <c r="I256" s="348"/>
      <c r="J256" s="80"/>
      <c r="K256" s="2"/>
      <c r="L256" s="80"/>
      <c r="M256" s="2"/>
      <c r="N256" s="348"/>
      <c r="O256" s="348"/>
      <c r="P256" s="348"/>
      <c r="Q256" s="348"/>
      <c r="R256" s="348"/>
      <c r="S256" s="348"/>
      <c r="T256" s="348"/>
      <c r="U256" s="78"/>
      <c r="V256" s="78"/>
      <c r="W256" s="49"/>
      <c r="X256" s="49"/>
      <c r="Y256" s="49"/>
      <c r="Z256" s="49"/>
      <c r="AA256" s="49"/>
      <c r="AB256" s="49"/>
      <c r="AC256" s="49"/>
      <c r="AD256" s="78"/>
      <c r="AE256" s="78"/>
      <c r="AF256" s="78"/>
      <c r="AG256" s="78"/>
      <c r="AH256" s="78"/>
      <c r="AI256" s="78"/>
    </row>
    <row r="257" spans="1:35" ht="24.75" hidden="1" customHeight="1" x14ac:dyDescent="0.2">
      <c r="A257" s="76"/>
      <c r="B257" s="349"/>
      <c r="C257" s="349"/>
      <c r="D257" s="349"/>
      <c r="E257" s="349"/>
      <c r="F257" s="349"/>
      <c r="G257" s="349"/>
      <c r="H257" s="349"/>
      <c r="I257" s="349"/>
      <c r="J257" s="80"/>
      <c r="K257" s="2"/>
      <c r="L257" s="80"/>
      <c r="M257" s="2"/>
      <c r="N257" s="349"/>
      <c r="O257" s="349"/>
      <c r="P257" s="349"/>
      <c r="Q257" s="349"/>
      <c r="R257" s="349"/>
      <c r="S257" s="349"/>
      <c r="T257" s="348"/>
      <c r="U257" s="78"/>
      <c r="V257" s="78"/>
      <c r="W257" s="49"/>
      <c r="X257" s="49"/>
      <c r="Y257" s="49"/>
      <c r="Z257" s="49"/>
      <c r="AA257" s="49"/>
      <c r="AB257" s="49"/>
      <c r="AC257" s="49"/>
      <c r="AD257" s="78"/>
      <c r="AE257" s="78"/>
      <c r="AF257" s="78"/>
      <c r="AG257" s="78"/>
      <c r="AH257" s="78"/>
      <c r="AI257" s="78"/>
    </row>
    <row r="258" spans="1:35" ht="24.75" hidden="1" customHeight="1" x14ac:dyDescent="0.2">
      <c r="A258" s="76"/>
      <c r="B258" s="351"/>
      <c r="C258" s="385"/>
      <c r="D258" s="385"/>
      <c r="E258" s="385"/>
      <c r="F258" s="385"/>
      <c r="G258" s="386"/>
      <c r="H258" s="354"/>
      <c r="I258" s="404"/>
      <c r="J258" s="80"/>
      <c r="K258" s="2"/>
      <c r="L258" s="80"/>
      <c r="M258" s="2"/>
      <c r="N258" s="366"/>
      <c r="O258" s="366"/>
      <c r="P258" s="400"/>
      <c r="Q258" s="401"/>
      <c r="R258" s="401"/>
      <c r="S258" s="397">
        <f>IF(COUNTIF(J258:M260,"CUMPLE")&gt;=1,(G258*I258),0)* (IF(N258="PRESENTÓ CERTIFICADO",1,0))* (IF(O258="ACORDE A ITEM 5.2.1 (T.R.)",1,0) )* ( IF(OR(Q258="SIN OBSERVACIÓN", Q258="REQUERIMIENTOS SUBSANADOS"),1,0)) *(IF(OR(R258="NINGUNO", R258="CUMPLEN CON LO SOLICITADO"),1,0))</f>
        <v>0</v>
      </c>
      <c r="T258" s="348"/>
      <c r="U258" s="78"/>
      <c r="V258" s="78"/>
      <c r="W258" s="49"/>
      <c r="X258" s="49"/>
      <c r="Y258" s="49"/>
      <c r="Z258" s="49"/>
      <c r="AA258" s="49"/>
      <c r="AB258" s="49"/>
      <c r="AC258" s="49"/>
      <c r="AD258" s="78"/>
      <c r="AE258" s="78"/>
      <c r="AF258" s="78"/>
      <c r="AG258" s="78"/>
      <c r="AH258" s="78"/>
      <c r="AI258" s="78"/>
    </row>
    <row r="259" spans="1:35" ht="24.75" hidden="1" customHeight="1" x14ac:dyDescent="0.2">
      <c r="A259" s="76"/>
      <c r="B259" s="348"/>
      <c r="C259" s="348"/>
      <c r="D259" s="348"/>
      <c r="E259" s="348"/>
      <c r="F259" s="348"/>
      <c r="G259" s="348"/>
      <c r="H259" s="348"/>
      <c r="I259" s="348"/>
      <c r="J259" s="80"/>
      <c r="K259" s="2"/>
      <c r="L259" s="80"/>
      <c r="M259" s="2"/>
      <c r="N259" s="348"/>
      <c r="O259" s="348"/>
      <c r="P259" s="348"/>
      <c r="Q259" s="348"/>
      <c r="R259" s="348"/>
      <c r="S259" s="348"/>
      <c r="T259" s="348"/>
      <c r="U259" s="78"/>
      <c r="V259" s="78"/>
      <c r="W259" s="49"/>
      <c r="X259" s="49"/>
      <c r="Y259" s="49"/>
      <c r="Z259" s="49"/>
      <c r="AA259" s="49"/>
      <c r="AB259" s="49"/>
      <c r="AC259" s="49"/>
      <c r="AD259" s="78"/>
      <c r="AE259" s="78"/>
      <c r="AF259" s="78"/>
      <c r="AG259" s="78"/>
      <c r="AH259" s="78"/>
      <c r="AI259" s="78"/>
    </row>
    <row r="260" spans="1:35" ht="24.75" hidden="1" customHeight="1" x14ac:dyDescent="0.2">
      <c r="A260" s="76"/>
      <c r="B260" s="349"/>
      <c r="C260" s="349"/>
      <c r="D260" s="349"/>
      <c r="E260" s="349"/>
      <c r="F260" s="349"/>
      <c r="G260" s="349"/>
      <c r="H260" s="349"/>
      <c r="I260" s="349"/>
      <c r="J260" s="80"/>
      <c r="K260" s="2"/>
      <c r="L260" s="80"/>
      <c r="M260" s="2"/>
      <c r="N260" s="349"/>
      <c r="O260" s="349"/>
      <c r="P260" s="349"/>
      <c r="Q260" s="349"/>
      <c r="R260" s="349"/>
      <c r="S260" s="349"/>
      <c r="T260" s="348"/>
      <c r="U260" s="78"/>
      <c r="V260" s="78"/>
      <c r="W260" s="49"/>
      <c r="X260" s="49"/>
      <c r="Y260" s="49"/>
      <c r="Z260" s="49"/>
      <c r="AA260" s="49"/>
      <c r="AB260" s="49"/>
      <c r="AC260" s="49"/>
      <c r="AD260" s="78"/>
      <c r="AE260" s="78"/>
      <c r="AF260" s="78"/>
      <c r="AG260" s="78"/>
      <c r="AH260" s="78"/>
      <c r="AI260" s="78"/>
    </row>
    <row r="261" spans="1:35" ht="24.75" hidden="1" customHeight="1" x14ac:dyDescent="0.2">
      <c r="A261" s="76"/>
      <c r="B261" s="351"/>
      <c r="C261" s="352"/>
      <c r="D261" s="352"/>
      <c r="E261" s="352"/>
      <c r="F261" s="352"/>
      <c r="G261" s="353"/>
      <c r="H261" s="354"/>
      <c r="I261" s="387"/>
      <c r="J261" s="80"/>
      <c r="K261" s="2"/>
      <c r="L261" s="80"/>
      <c r="M261" s="2"/>
      <c r="N261" s="366"/>
      <c r="O261" s="366"/>
      <c r="P261" s="352"/>
      <c r="Q261" s="396"/>
      <c r="R261" s="396"/>
      <c r="S261" s="397">
        <f>IF(COUNTIF(J261:M263,"CUMPLE")&gt;=1,(G261*I261),0)* (IF(N261="PRESENTÓ CERTIFICADO",1,0))* (IF(O261="ACORDE A ITEM 5.2.1 (T.R.)",1,0) )* ( IF(OR(Q261="SIN OBSERVACIÓN", Q261="REQUERIMIENTOS SUBSANADOS"),1,0)) *(IF(OR(R261="NINGUNO", R261="CUMPLEN CON LO SOLICITADO"),1,0))</f>
        <v>0</v>
      </c>
      <c r="T261" s="348"/>
      <c r="U261" s="78"/>
      <c r="V261" s="78"/>
      <c r="W261" s="49"/>
      <c r="X261" s="49"/>
      <c r="Y261" s="49"/>
      <c r="Z261" s="49"/>
      <c r="AA261" s="49"/>
      <c r="AB261" s="49"/>
      <c r="AC261" s="49"/>
      <c r="AD261" s="78"/>
      <c r="AE261" s="78"/>
      <c r="AF261" s="78"/>
      <c r="AG261" s="78"/>
      <c r="AH261" s="78"/>
      <c r="AI261" s="78"/>
    </row>
    <row r="262" spans="1:35" ht="24.75" hidden="1" customHeight="1" x14ac:dyDescent="0.2">
      <c r="A262" s="76"/>
      <c r="B262" s="348"/>
      <c r="C262" s="348"/>
      <c r="D262" s="348"/>
      <c r="E262" s="348"/>
      <c r="F262" s="348"/>
      <c r="G262" s="348"/>
      <c r="H262" s="348"/>
      <c r="I262" s="348"/>
      <c r="J262" s="80"/>
      <c r="K262" s="2"/>
      <c r="L262" s="80"/>
      <c r="M262" s="2"/>
      <c r="N262" s="348"/>
      <c r="O262" s="348"/>
      <c r="P262" s="348"/>
      <c r="Q262" s="348"/>
      <c r="R262" s="348"/>
      <c r="S262" s="348"/>
      <c r="T262" s="348"/>
      <c r="U262" s="78"/>
      <c r="V262" s="78"/>
      <c r="W262" s="49"/>
      <c r="X262" s="49"/>
      <c r="Y262" s="49"/>
      <c r="Z262" s="49"/>
      <c r="AA262" s="49"/>
      <c r="AB262" s="49"/>
      <c r="AC262" s="49"/>
      <c r="AD262" s="78"/>
      <c r="AE262" s="78"/>
      <c r="AF262" s="78"/>
      <c r="AG262" s="78"/>
      <c r="AH262" s="78"/>
      <c r="AI262" s="78"/>
    </row>
    <row r="263" spans="1:35" ht="24.75" hidden="1" customHeight="1" x14ac:dyDescent="0.2">
      <c r="A263" s="76"/>
      <c r="B263" s="349"/>
      <c r="C263" s="349"/>
      <c r="D263" s="349"/>
      <c r="E263" s="349"/>
      <c r="F263" s="349"/>
      <c r="G263" s="349"/>
      <c r="H263" s="349"/>
      <c r="I263" s="349"/>
      <c r="J263" s="80"/>
      <c r="K263" s="2"/>
      <c r="L263" s="80"/>
      <c r="M263" s="2"/>
      <c r="N263" s="349"/>
      <c r="O263" s="349"/>
      <c r="P263" s="349"/>
      <c r="Q263" s="349"/>
      <c r="R263" s="349"/>
      <c r="S263" s="349"/>
      <c r="T263" s="348"/>
      <c r="U263" s="78"/>
      <c r="V263" s="78"/>
      <c r="W263" s="49"/>
      <c r="X263" s="49"/>
      <c r="Y263" s="49"/>
      <c r="Z263" s="49"/>
      <c r="AA263" s="49"/>
      <c r="AB263" s="49"/>
      <c r="AC263" s="49"/>
      <c r="AD263" s="78"/>
      <c r="AE263" s="78"/>
      <c r="AF263" s="78"/>
      <c r="AG263" s="78"/>
      <c r="AH263" s="78"/>
      <c r="AI263" s="78"/>
    </row>
    <row r="264" spans="1:35" ht="24.75" hidden="1" customHeight="1" x14ac:dyDescent="0.2">
      <c r="A264" s="76"/>
      <c r="B264" s="351"/>
      <c r="C264" s="385"/>
      <c r="D264" s="385"/>
      <c r="E264" s="385"/>
      <c r="F264" s="385"/>
      <c r="G264" s="386"/>
      <c r="H264" s="354"/>
      <c r="I264" s="404"/>
      <c r="J264" s="80"/>
      <c r="K264" s="2"/>
      <c r="L264" s="80"/>
      <c r="M264" s="2"/>
      <c r="N264" s="366"/>
      <c r="O264" s="366"/>
      <c r="P264" s="400"/>
      <c r="Q264" s="401"/>
      <c r="R264" s="401"/>
      <c r="S264" s="397">
        <f>IF(COUNTIF(J264:M266,"CUMPLE")&gt;=1,(G264*I264),0)* (IF(N264="PRESENTÓ CERTIFICADO",1,0))* (IF(O264="ACORDE A ITEM 5.2.1 (T.R.)",1,0) )* ( IF(OR(Q264="SIN OBSERVACIÓN", Q264="REQUERIMIENTOS SUBSANADOS"),1,0)) *(IF(OR(R264="NINGUNO", R264="CUMPLEN CON LO SOLICITADO"),1,0))</f>
        <v>0</v>
      </c>
      <c r="T264" s="348"/>
      <c r="U264" s="78"/>
      <c r="V264" s="78"/>
      <c r="W264" s="49"/>
      <c r="X264" s="49"/>
      <c r="Y264" s="49"/>
      <c r="Z264" s="49"/>
      <c r="AA264" s="49"/>
      <c r="AB264" s="49"/>
      <c r="AC264" s="49"/>
      <c r="AD264" s="78"/>
      <c r="AE264" s="78"/>
      <c r="AF264" s="78"/>
      <c r="AG264" s="78"/>
      <c r="AH264" s="78"/>
      <c r="AI264" s="78"/>
    </row>
    <row r="265" spans="1:35" ht="24.75" hidden="1" customHeight="1" x14ac:dyDescent="0.2">
      <c r="A265" s="76"/>
      <c r="B265" s="348"/>
      <c r="C265" s="348"/>
      <c r="D265" s="348"/>
      <c r="E265" s="348"/>
      <c r="F265" s="348"/>
      <c r="G265" s="348"/>
      <c r="H265" s="348"/>
      <c r="I265" s="348"/>
      <c r="J265" s="80"/>
      <c r="K265" s="2"/>
      <c r="L265" s="80"/>
      <c r="M265" s="2"/>
      <c r="N265" s="348"/>
      <c r="O265" s="348"/>
      <c r="P265" s="348"/>
      <c r="Q265" s="348"/>
      <c r="R265" s="348"/>
      <c r="S265" s="348"/>
      <c r="T265" s="348"/>
      <c r="U265" s="78"/>
      <c r="V265" s="78"/>
      <c r="W265" s="49"/>
      <c r="X265" s="49"/>
      <c r="Y265" s="49"/>
      <c r="Z265" s="49"/>
      <c r="AA265" s="49"/>
      <c r="AB265" s="49"/>
      <c r="AC265" s="49"/>
      <c r="AD265" s="78"/>
      <c r="AE265" s="78"/>
      <c r="AF265" s="78"/>
      <c r="AG265" s="78"/>
      <c r="AH265" s="78"/>
      <c r="AI265" s="78"/>
    </row>
    <row r="266" spans="1:35" ht="24.75" hidden="1" customHeight="1" x14ac:dyDescent="0.2">
      <c r="A266" s="76"/>
      <c r="B266" s="349"/>
      <c r="C266" s="349"/>
      <c r="D266" s="349"/>
      <c r="E266" s="349"/>
      <c r="F266" s="349"/>
      <c r="G266" s="349"/>
      <c r="H266" s="349"/>
      <c r="I266" s="349"/>
      <c r="J266" s="80"/>
      <c r="K266" s="2"/>
      <c r="L266" s="80"/>
      <c r="M266" s="2"/>
      <c r="N266" s="349"/>
      <c r="O266" s="349"/>
      <c r="P266" s="349"/>
      <c r="Q266" s="349"/>
      <c r="R266" s="349"/>
      <c r="S266" s="349"/>
      <c r="T266" s="348"/>
      <c r="U266" s="78"/>
      <c r="V266" s="78"/>
      <c r="W266" s="49"/>
      <c r="X266" s="49"/>
      <c r="Y266" s="49"/>
      <c r="Z266" s="49"/>
      <c r="AA266" s="49"/>
      <c r="AB266" s="49"/>
      <c r="AC266" s="49"/>
      <c r="AD266" s="78"/>
      <c r="AE266" s="78"/>
      <c r="AF266" s="78"/>
      <c r="AG266" s="78"/>
      <c r="AH266" s="78"/>
      <c r="AI266" s="78"/>
    </row>
    <row r="267" spans="1:35" ht="24.75" hidden="1" customHeight="1" x14ac:dyDescent="0.2">
      <c r="A267" s="76"/>
      <c r="B267" s="351"/>
      <c r="C267" s="352"/>
      <c r="D267" s="352"/>
      <c r="E267" s="352"/>
      <c r="F267" s="352"/>
      <c r="G267" s="353"/>
      <c r="H267" s="354"/>
      <c r="I267" s="387"/>
      <c r="J267" s="80"/>
      <c r="K267" s="2"/>
      <c r="L267" s="80"/>
      <c r="M267" s="2"/>
      <c r="N267" s="366"/>
      <c r="O267" s="366"/>
      <c r="P267" s="352"/>
      <c r="Q267" s="396"/>
      <c r="R267" s="396"/>
      <c r="S267" s="397">
        <f>IF(COUNTIF(J267:M269,"CUMPLE")&gt;=1,(G267*I267),0)* (IF(N267="PRESENTÓ CERTIFICADO",1,0))* (IF(O267="ACORDE A ITEM 5.2.1 (T.R.)",1,0) )* ( IF(OR(Q267="SIN OBSERVACIÓN", Q267="REQUERIMIENTOS SUBSANADOS"),1,0)) *(IF(OR(R267="NINGUNO", R267="CUMPLEN CON LO SOLICITADO"),1,0))</f>
        <v>0</v>
      </c>
      <c r="T267" s="348"/>
      <c r="U267" s="78"/>
      <c r="V267" s="78"/>
      <c r="W267" s="49"/>
      <c r="X267" s="49"/>
      <c r="Y267" s="49"/>
      <c r="Z267" s="49"/>
      <c r="AA267" s="49"/>
      <c r="AB267" s="49"/>
      <c r="AC267" s="49"/>
      <c r="AD267" s="78"/>
      <c r="AE267" s="78"/>
      <c r="AF267" s="78"/>
      <c r="AG267" s="78"/>
      <c r="AH267" s="78"/>
      <c r="AI267" s="78"/>
    </row>
    <row r="268" spans="1:35" ht="24.75" hidden="1" customHeight="1" x14ac:dyDescent="0.2">
      <c r="A268" s="76"/>
      <c r="B268" s="348"/>
      <c r="C268" s="348"/>
      <c r="D268" s="348"/>
      <c r="E268" s="348"/>
      <c r="F268" s="348"/>
      <c r="G268" s="348"/>
      <c r="H268" s="348"/>
      <c r="I268" s="348"/>
      <c r="J268" s="80"/>
      <c r="K268" s="2"/>
      <c r="L268" s="80"/>
      <c r="M268" s="2"/>
      <c r="N268" s="348"/>
      <c r="O268" s="348"/>
      <c r="P268" s="348"/>
      <c r="Q268" s="348"/>
      <c r="R268" s="348"/>
      <c r="S268" s="348"/>
      <c r="T268" s="348"/>
      <c r="U268" s="78"/>
      <c r="V268" s="78"/>
      <c r="W268" s="49"/>
      <c r="X268" s="49"/>
      <c r="Y268" s="49"/>
      <c r="Z268" s="49"/>
      <c r="AA268" s="49"/>
      <c r="AB268" s="49"/>
      <c r="AC268" s="49"/>
      <c r="AD268" s="78"/>
      <c r="AE268" s="78"/>
      <c r="AF268" s="78"/>
      <c r="AG268" s="78"/>
      <c r="AH268" s="78"/>
      <c r="AI268" s="78"/>
    </row>
    <row r="269" spans="1:35" ht="24.75" hidden="1" customHeight="1" x14ac:dyDescent="0.2">
      <c r="A269" s="76"/>
      <c r="B269" s="349"/>
      <c r="C269" s="349"/>
      <c r="D269" s="349"/>
      <c r="E269" s="349"/>
      <c r="F269" s="349"/>
      <c r="G269" s="349"/>
      <c r="H269" s="349"/>
      <c r="I269" s="349"/>
      <c r="J269" s="80"/>
      <c r="K269" s="2"/>
      <c r="L269" s="80"/>
      <c r="M269" s="2"/>
      <c r="N269" s="349"/>
      <c r="O269" s="349"/>
      <c r="P269" s="349"/>
      <c r="Q269" s="349"/>
      <c r="R269" s="349"/>
      <c r="S269" s="349"/>
      <c r="T269" s="349"/>
      <c r="U269" s="78"/>
      <c r="V269" s="78"/>
      <c r="W269" s="49"/>
      <c r="X269" s="49"/>
      <c r="Y269" s="49"/>
      <c r="Z269" s="49"/>
      <c r="AA269" s="78"/>
      <c r="AB269" s="78"/>
      <c r="AC269" s="78"/>
      <c r="AD269" s="78"/>
      <c r="AE269" s="78"/>
      <c r="AF269" s="78"/>
      <c r="AG269" s="78"/>
      <c r="AH269" s="78"/>
      <c r="AI269" s="78"/>
    </row>
    <row r="270" spans="1:35" ht="24.75" hidden="1" customHeight="1" x14ac:dyDescent="0.2">
      <c r="A270" s="65"/>
      <c r="B270" s="355"/>
      <c r="C270" s="337"/>
      <c r="D270" s="337"/>
      <c r="E270" s="337"/>
      <c r="F270" s="337"/>
      <c r="G270" s="337"/>
      <c r="H270" s="337"/>
      <c r="I270" s="337"/>
      <c r="J270" s="337"/>
      <c r="K270" s="337"/>
      <c r="L270" s="337"/>
      <c r="M270" s="337"/>
      <c r="N270" s="337"/>
      <c r="O270" s="356"/>
      <c r="P270" s="398" t="s">
        <v>61</v>
      </c>
      <c r="Q270" s="362"/>
      <c r="R270" s="86"/>
      <c r="S270" s="87">
        <f>IF(T255="SI",SUM(S255:S269),0)</f>
        <v>0</v>
      </c>
      <c r="T270" s="402" t="str">
        <f>IF(S271=" "," ",IF(S271&gt;=$H$6,"CUMPLE","NO CUMPLE"))</f>
        <v>NO CUMPLE</v>
      </c>
      <c r="U270" s="65"/>
      <c r="V270" s="65"/>
      <c r="W270" s="49"/>
      <c r="X270" s="49"/>
      <c r="Y270" s="49"/>
      <c r="Z270" s="49"/>
      <c r="AA270" s="65"/>
      <c r="AB270" s="65"/>
      <c r="AC270" s="65"/>
      <c r="AD270" s="65"/>
      <c r="AE270" s="65"/>
      <c r="AF270" s="65"/>
      <c r="AG270" s="65"/>
      <c r="AH270" s="65"/>
      <c r="AI270" s="65"/>
    </row>
    <row r="271" spans="1:35" ht="24.75" hidden="1" customHeight="1" x14ac:dyDescent="0.2">
      <c r="A271" s="78"/>
      <c r="B271" s="357"/>
      <c r="C271" s="358"/>
      <c r="D271" s="358"/>
      <c r="E271" s="358"/>
      <c r="F271" s="358"/>
      <c r="G271" s="358"/>
      <c r="H271" s="358"/>
      <c r="I271" s="358"/>
      <c r="J271" s="358"/>
      <c r="K271" s="358"/>
      <c r="L271" s="358"/>
      <c r="M271" s="358"/>
      <c r="N271" s="358"/>
      <c r="O271" s="359"/>
      <c r="P271" s="398" t="s">
        <v>62</v>
      </c>
      <c r="Q271" s="362"/>
      <c r="R271" s="86"/>
      <c r="S271" s="88">
        <f>IFERROR((S270/$P$6)," ")</f>
        <v>0</v>
      </c>
      <c r="T271" s="349"/>
      <c r="U271" s="78"/>
      <c r="V271" s="78"/>
      <c r="W271" s="49"/>
      <c r="X271" s="49"/>
      <c r="Y271" s="49"/>
      <c r="Z271" s="49"/>
      <c r="AA271" s="78"/>
      <c r="AB271" s="78"/>
      <c r="AC271" s="78"/>
      <c r="AD271" s="78"/>
      <c r="AE271" s="78"/>
      <c r="AF271" s="78"/>
      <c r="AG271" s="78"/>
      <c r="AH271" s="78"/>
      <c r="AI271" s="78"/>
    </row>
    <row r="272" spans="1:35" ht="30" hidden="1" customHeight="1" x14ac:dyDescent="0.2">
      <c r="A272" s="49"/>
      <c r="B272" s="49"/>
      <c r="C272" s="49"/>
      <c r="D272" s="49"/>
      <c r="E272" s="61"/>
      <c r="F272" s="62"/>
      <c r="G272" s="62"/>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row>
    <row r="273" spans="1:35" ht="30" hidden="1" customHeight="1" x14ac:dyDescent="0.2">
      <c r="A273" s="49"/>
      <c r="B273" s="49"/>
      <c r="C273" s="49"/>
      <c r="D273" s="49"/>
      <c r="E273" s="61"/>
      <c r="F273" s="62"/>
      <c r="G273" s="62"/>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row>
    <row r="274" spans="1:35" ht="36" hidden="1" customHeight="1" x14ac:dyDescent="0.2">
      <c r="A274" s="49"/>
      <c r="B274" s="63">
        <v>13</v>
      </c>
      <c r="C274" s="363" t="s">
        <v>63</v>
      </c>
      <c r="D274" s="361"/>
      <c r="E274" s="362"/>
      <c r="F274" s="360">
        <f>IFERROR(VLOOKUP(B274,LISTA_OFERENTES,2,FALSE)," ")</f>
        <v>0</v>
      </c>
      <c r="G274" s="361"/>
      <c r="H274" s="361"/>
      <c r="I274" s="361"/>
      <c r="J274" s="361"/>
      <c r="K274" s="361"/>
      <c r="L274" s="361"/>
      <c r="M274" s="361"/>
      <c r="N274" s="361"/>
      <c r="O274" s="362"/>
      <c r="P274" s="399" t="s">
        <v>39</v>
      </c>
      <c r="Q274" s="361"/>
      <c r="R274" s="362"/>
      <c r="S274" s="64">
        <f>5-(INT(COUNTBLANK(C277:C291))-10)</f>
        <v>0</v>
      </c>
      <c r="T274" s="65"/>
      <c r="U274" s="49"/>
      <c r="V274" s="49"/>
      <c r="W274" s="49"/>
      <c r="X274" s="49"/>
      <c r="Y274" s="49"/>
      <c r="Z274" s="49"/>
      <c r="AA274" s="49"/>
      <c r="AB274" s="49"/>
      <c r="AC274" s="49"/>
      <c r="AD274" s="49"/>
      <c r="AE274" s="49"/>
      <c r="AF274" s="49"/>
      <c r="AG274" s="49"/>
      <c r="AH274" s="49"/>
      <c r="AI274" s="49"/>
    </row>
    <row r="275" spans="1:35" ht="30" hidden="1" customHeight="1" x14ac:dyDescent="0.25">
      <c r="A275" s="79"/>
      <c r="B275" s="364" t="s">
        <v>40</v>
      </c>
      <c r="C275" s="365" t="s">
        <v>41</v>
      </c>
      <c r="D275" s="365" t="s">
        <v>42</v>
      </c>
      <c r="E275" s="365" t="s">
        <v>43</v>
      </c>
      <c r="F275" s="365" t="s">
        <v>44</v>
      </c>
      <c r="G275" s="365" t="s">
        <v>45</v>
      </c>
      <c r="H275" s="365" t="s">
        <v>46</v>
      </c>
      <c r="I275" s="365" t="s">
        <v>47</v>
      </c>
      <c r="J275" s="391" t="s">
        <v>48</v>
      </c>
      <c r="K275" s="361"/>
      <c r="L275" s="361"/>
      <c r="M275" s="362"/>
      <c r="N275" s="365" t="s">
        <v>49</v>
      </c>
      <c r="O275" s="365" t="s">
        <v>50</v>
      </c>
      <c r="P275" s="89" t="s">
        <v>51</v>
      </c>
      <c r="Q275" s="89"/>
      <c r="R275" s="365" t="s">
        <v>52</v>
      </c>
      <c r="S275" s="365" t="s">
        <v>53</v>
      </c>
      <c r="T275" s="365" t="str">
        <f>T11</f>
        <v>CUMPLE CON EL REQUERIMIENTO OBLIGATORIO DE ESTAR INSCRITA EN AL MENOS DOS DE LOS CÓDIGOS 561017, 561015, 561019 y 561121.PARA LA EXPERIENCIA GENERAL</v>
      </c>
      <c r="U275" s="90"/>
      <c r="V275" s="90"/>
      <c r="W275" s="49"/>
      <c r="X275" s="49"/>
      <c r="Y275" s="49"/>
      <c r="Z275" s="49"/>
      <c r="AA275" s="49"/>
      <c r="AB275" s="49"/>
      <c r="AC275" s="49"/>
      <c r="AD275" s="79"/>
      <c r="AE275" s="79"/>
      <c r="AF275" s="79"/>
      <c r="AG275" s="79"/>
      <c r="AH275" s="79"/>
      <c r="AI275" s="79"/>
    </row>
    <row r="276" spans="1:35" ht="105" hidden="1" customHeight="1" x14ac:dyDescent="0.25">
      <c r="A276" s="79"/>
      <c r="B276" s="349"/>
      <c r="C276" s="349"/>
      <c r="D276" s="349"/>
      <c r="E276" s="349"/>
      <c r="F276" s="349"/>
      <c r="G276" s="349"/>
      <c r="H276" s="349"/>
      <c r="I276" s="349"/>
      <c r="J276" s="392" t="s">
        <v>64</v>
      </c>
      <c r="K276" s="361"/>
      <c r="L276" s="361"/>
      <c r="M276" s="362"/>
      <c r="N276" s="349"/>
      <c r="O276" s="349"/>
      <c r="P276" s="69" t="s">
        <v>9</v>
      </c>
      <c r="Q276" s="69" t="s">
        <v>57</v>
      </c>
      <c r="R276" s="349"/>
      <c r="S276" s="349"/>
      <c r="T276" s="349"/>
      <c r="U276" s="90"/>
      <c r="V276" s="90"/>
      <c r="W276" s="49"/>
      <c r="X276" s="49"/>
      <c r="Y276" s="49"/>
      <c r="Z276" s="49"/>
      <c r="AA276" s="49"/>
      <c r="AB276" s="49"/>
      <c r="AC276" s="49"/>
      <c r="AD276" s="79"/>
      <c r="AE276" s="79"/>
      <c r="AF276" s="79"/>
      <c r="AG276" s="79"/>
      <c r="AH276" s="79"/>
      <c r="AI276" s="79"/>
    </row>
    <row r="277" spans="1:35" ht="24.75" hidden="1" customHeight="1" x14ac:dyDescent="0.2">
      <c r="A277" s="76"/>
      <c r="B277" s="351">
        <v>1</v>
      </c>
      <c r="C277" s="352"/>
      <c r="D277" s="352"/>
      <c r="E277" s="352"/>
      <c r="F277" s="352"/>
      <c r="G277" s="353"/>
      <c r="H277" s="354"/>
      <c r="I277" s="387"/>
      <c r="J277" s="80"/>
      <c r="K277" s="2"/>
      <c r="L277" s="80"/>
      <c r="M277" s="2"/>
      <c r="N277" s="366"/>
      <c r="O277" s="366"/>
      <c r="P277" s="352"/>
      <c r="Q277" s="396"/>
      <c r="R277" s="396"/>
      <c r="S277" s="397">
        <f>IF(COUNTIF(J277:M279,"CUMPLE")&gt;=1,(G277*I277),0)* (IF(N277="PRESENTÓ CERTIFICADO",1,0))* (IF(O277="ACORDE A ITEM 5.2.1 (T.R.)",1,0) )* ( IF(OR(Q277="SIN OBSERVACIÓN", Q277="REQUERIMIENTOS SUBSANADOS"),1,0)) *(IF(OR(R277="NINGUNO", R277="CUMPLEN CON LO SOLICITADO"),1,0))</f>
        <v>0</v>
      </c>
      <c r="T277" s="403"/>
      <c r="U277" s="78"/>
      <c r="V277" s="78"/>
      <c r="W277" s="49"/>
      <c r="X277" s="49"/>
      <c r="Y277" s="49"/>
      <c r="Z277" s="49"/>
      <c r="AA277" s="49"/>
      <c r="AB277" s="49"/>
      <c r="AC277" s="49"/>
      <c r="AD277" s="78"/>
      <c r="AE277" s="78"/>
      <c r="AF277" s="78"/>
      <c r="AG277" s="78"/>
      <c r="AH277" s="78"/>
      <c r="AI277" s="78"/>
    </row>
    <row r="278" spans="1:35" ht="24.75" hidden="1" customHeight="1" x14ac:dyDescent="0.2">
      <c r="A278" s="76"/>
      <c r="B278" s="348"/>
      <c r="C278" s="348"/>
      <c r="D278" s="348"/>
      <c r="E278" s="348"/>
      <c r="F278" s="348"/>
      <c r="G278" s="348"/>
      <c r="H278" s="348"/>
      <c r="I278" s="348"/>
      <c r="J278" s="80"/>
      <c r="K278" s="2"/>
      <c r="L278" s="80"/>
      <c r="M278" s="2"/>
      <c r="N278" s="348"/>
      <c r="O278" s="348"/>
      <c r="P278" s="348"/>
      <c r="Q278" s="348"/>
      <c r="R278" s="348"/>
      <c r="S278" s="348"/>
      <c r="T278" s="348"/>
      <c r="U278" s="78"/>
      <c r="V278" s="78"/>
      <c r="W278" s="49"/>
      <c r="X278" s="49"/>
      <c r="Y278" s="49"/>
      <c r="Z278" s="49"/>
      <c r="AA278" s="49"/>
      <c r="AB278" s="49"/>
      <c r="AC278" s="49"/>
      <c r="AD278" s="78"/>
      <c r="AE278" s="78"/>
      <c r="AF278" s="78"/>
      <c r="AG278" s="78"/>
      <c r="AH278" s="78"/>
      <c r="AI278" s="78"/>
    </row>
    <row r="279" spans="1:35" ht="24.75" hidden="1" customHeight="1" x14ac:dyDescent="0.2">
      <c r="A279" s="76"/>
      <c r="B279" s="349"/>
      <c r="C279" s="349"/>
      <c r="D279" s="349"/>
      <c r="E279" s="349"/>
      <c r="F279" s="349"/>
      <c r="G279" s="349"/>
      <c r="H279" s="349"/>
      <c r="I279" s="349"/>
      <c r="J279" s="80"/>
      <c r="K279" s="2"/>
      <c r="L279" s="80"/>
      <c r="M279" s="2"/>
      <c r="N279" s="349"/>
      <c r="O279" s="349"/>
      <c r="P279" s="349"/>
      <c r="Q279" s="349"/>
      <c r="R279" s="349"/>
      <c r="S279" s="349"/>
      <c r="T279" s="348"/>
      <c r="U279" s="78"/>
      <c r="V279" s="78"/>
      <c r="W279" s="49"/>
      <c r="X279" s="49"/>
      <c r="Y279" s="49"/>
      <c r="Z279" s="49"/>
      <c r="AA279" s="49"/>
      <c r="AB279" s="49"/>
      <c r="AC279" s="49"/>
      <c r="AD279" s="78"/>
      <c r="AE279" s="78"/>
      <c r="AF279" s="78"/>
      <c r="AG279" s="78"/>
      <c r="AH279" s="78"/>
      <c r="AI279" s="78"/>
    </row>
    <row r="280" spans="1:35" ht="24.75" hidden="1" customHeight="1" x14ac:dyDescent="0.2">
      <c r="A280" s="76"/>
      <c r="B280" s="351">
        <v>2</v>
      </c>
      <c r="C280" s="385"/>
      <c r="D280" s="385"/>
      <c r="E280" s="385"/>
      <c r="F280" s="385"/>
      <c r="G280" s="386"/>
      <c r="H280" s="354"/>
      <c r="I280" s="404"/>
      <c r="J280" s="80"/>
      <c r="K280" s="2"/>
      <c r="L280" s="80"/>
      <c r="M280" s="2"/>
      <c r="N280" s="366"/>
      <c r="O280" s="366"/>
      <c r="P280" s="400"/>
      <c r="Q280" s="401"/>
      <c r="R280" s="401"/>
      <c r="S280" s="397">
        <f>IF(COUNTIF(J280:M282,"CUMPLE")&gt;=1,(G280*I280),0)* (IF(N280="PRESENTÓ CERTIFICADO",1,0))* (IF(O280="ACORDE A ITEM 5.2.1 (T.R.)",1,0) )* ( IF(OR(Q280="SIN OBSERVACIÓN", Q280="REQUERIMIENTOS SUBSANADOS"),1,0)) *(IF(OR(R280="NINGUNO", R280="CUMPLEN CON LO SOLICITADO"),1,0))</f>
        <v>0</v>
      </c>
      <c r="T280" s="348"/>
      <c r="U280" s="78"/>
      <c r="V280" s="78"/>
      <c r="W280" s="49"/>
      <c r="X280" s="49"/>
      <c r="Y280" s="49"/>
      <c r="Z280" s="49"/>
      <c r="AA280" s="49"/>
      <c r="AB280" s="49"/>
      <c r="AC280" s="49"/>
      <c r="AD280" s="78"/>
      <c r="AE280" s="78"/>
      <c r="AF280" s="78"/>
      <c r="AG280" s="78"/>
      <c r="AH280" s="78"/>
      <c r="AI280" s="78"/>
    </row>
    <row r="281" spans="1:35" ht="24.75" hidden="1" customHeight="1" x14ac:dyDescent="0.2">
      <c r="A281" s="76"/>
      <c r="B281" s="348"/>
      <c r="C281" s="348"/>
      <c r="D281" s="348"/>
      <c r="E281" s="348"/>
      <c r="F281" s="348"/>
      <c r="G281" s="348"/>
      <c r="H281" s="348"/>
      <c r="I281" s="348"/>
      <c r="J281" s="80"/>
      <c r="K281" s="2"/>
      <c r="L281" s="80"/>
      <c r="M281" s="2"/>
      <c r="N281" s="348"/>
      <c r="O281" s="348"/>
      <c r="P281" s="348"/>
      <c r="Q281" s="348"/>
      <c r="R281" s="348"/>
      <c r="S281" s="348"/>
      <c r="T281" s="348"/>
      <c r="U281" s="78"/>
      <c r="V281" s="78"/>
      <c r="W281" s="49"/>
      <c r="X281" s="49"/>
      <c r="Y281" s="49"/>
      <c r="Z281" s="49"/>
      <c r="AA281" s="49"/>
      <c r="AB281" s="49"/>
      <c r="AC281" s="49"/>
      <c r="AD281" s="78"/>
      <c r="AE281" s="78"/>
      <c r="AF281" s="78"/>
      <c r="AG281" s="78"/>
      <c r="AH281" s="78"/>
      <c r="AI281" s="78"/>
    </row>
    <row r="282" spans="1:35" ht="24.75" hidden="1" customHeight="1" x14ac:dyDescent="0.2">
      <c r="A282" s="76"/>
      <c r="B282" s="349"/>
      <c r="C282" s="349"/>
      <c r="D282" s="349"/>
      <c r="E282" s="349"/>
      <c r="F282" s="349"/>
      <c r="G282" s="349"/>
      <c r="H282" s="349"/>
      <c r="I282" s="349"/>
      <c r="J282" s="80"/>
      <c r="K282" s="2"/>
      <c r="L282" s="80"/>
      <c r="M282" s="2"/>
      <c r="N282" s="349"/>
      <c r="O282" s="349"/>
      <c r="P282" s="349"/>
      <c r="Q282" s="349"/>
      <c r="R282" s="349"/>
      <c r="S282" s="349"/>
      <c r="T282" s="348"/>
      <c r="U282" s="78"/>
      <c r="V282" s="78"/>
      <c r="W282" s="49"/>
      <c r="X282" s="49"/>
      <c r="Y282" s="49"/>
      <c r="Z282" s="49"/>
      <c r="AA282" s="49"/>
      <c r="AB282" s="49"/>
      <c r="AC282" s="49"/>
      <c r="AD282" s="78"/>
      <c r="AE282" s="78"/>
      <c r="AF282" s="78"/>
      <c r="AG282" s="78"/>
      <c r="AH282" s="78"/>
      <c r="AI282" s="78"/>
    </row>
    <row r="283" spans="1:35" ht="24.75" hidden="1" customHeight="1" x14ac:dyDescent="0.2">
      <c r="A283" s="76"/>
      <c r="B283" s="351">
        <v>3</v>
      </c>
      <c r="C283" s="352"/>
      <c r="D283" s="352"/>
      <c r="E283" s="352"/>
      <c r="F283" s="352"/>
      <c r="G283" s="353"/>
      <c r="H283" s="354"/>
      <c r="I283" s="387"/>
      <c r="J283" s="80"/>
      <c r="K283" s="2"/>
      <c r="L283" s="80"/>
      <c r="M283" s="2"/>
      <c r="N283" s="366"/>
      <c r="O283" s="366"/>
      <c r="P283" s="352"/>
      <c r="Q283" s="396"/>
      <c r="R283" s="396"/>
      <c r="S283" s="397">
        <f>IF(COUNTIF(J283:M285,"CUMPLE")&gt;=1,(G283*I283),0)* (IF(N283="PRESENTÓ CERTIFICADO",1,0))* (IF(O283="ACORDE A ITEM 5.2.1 (T.R.)",1,0) )* ( IF(OR(Q283="SIN OBSERVACIÓN", Q283="REQUERIMIENTOS SUBSANADOS"),1,0)) *(IF(OR(R283="NINGUNO", R283="CUMPLEN CON LO SOLICITADO"),1,0))</f>
        <v>0</v>
      </c>
      <c r="T283" s="348"/>
      <c r="U283" s="78"/>
      <c r="V283" s="78"/>
      <c r="W283" s="49"/>
      <c r="X283" s="49"/>
      <c r="Y283" s="49"/>
      <c r="Z283" s="49"/>
      <c r="AA283" s="49"/>
      <c r="AB283" s="49"/>
      <c r="AC283" s="49"/>
      <c r="AD283" s="78"/>
      <c r="AE283" s="78"/>
      <c r="AF283" s="78"/>
      <c r="AG283" s="78"/>
      <c r="AH283" s="78"/>
      <c r="AI283" s="78"/>
    </row>
    <row r="284" spans="1:35" ht="24.75" hidden="1" customHeight="1" x14ac:dyDescent="0.2">
      <c r="A284" s="76"/>
      <c r="B284" s="348"/>
      <c r="C284" s="348"/>
      <c r="D284" s="348"/>
      <c r="E284" s="348"/>
      <c r="F284" s="348"/>
      <c r="G284" s="348"/>
      <c r="H284" s="348"/>
      <c r="I284" s="348"/>
      <c r="J284" s="80"/>
      <c r="K284" s="2"/>
      <c r="L284" s="80"/>
      <c r="M284" s="2"/>
      <c r="N284" s="348"/>
      <c r="O284" s="348"/>
      <c r="P284" s="348"/>
      <c r="Q284" s="348"/>
      <c r="R284" s="348"/>
      <c r="S284" s="348"/>
      <c r="T284" s="348"/>
      <c r="U284" s="78"/>
      <c r="V284" s="78"/>
      <c r="W284" s="49"/>
      <c r="X284" s="49"/>
      <c r="Y284" s="49"/>
      <c r="Z284" s="49"/>
      <c r="AA284" s="49"/>
      <c r="AB284" s="49"/>
      <c r="AC284" s="49"/>
      <c r="AD284" s="78"/>
      <c r="AE284" s="78"/>
      <c r="AF284" s="78"/>
      <c r="AG284" s="78"/>
      <c r="AH284" s="78"/>
      <c r="AI284" s="78"/>
    </row>
    <row r="285" spans="1:35" ht="24.75" hidden="1" customHeight="1" x14ac:dyDescent="0.2">
      <c r="A285" s="76"/>
      <c r="B285" s="349"/>
      <c r="C285" s="349"/>
      <c r="D285" s="349"/>
      <c r="E285" s="349"/>
      <c r="F285" s="349"/>
      <c r="G285" s="349"/>
      <c r="H285" s="349"/>
      <c r="I285" s="349"/>
      <c r="J285" s="80"/>
      <c r="K285" s="2"/>
      <c r="L285" s="80"/>
      <c r="M285" s="2"/>
      <c r="N285" s="349"/>
      <c r="O285" s="349"/>
      <c r="P285" s="349"/>
      <c r="Q285" s="349"/>
      <c r="R285" s="349"/>
      <c r="S285" s="349"/>
      <c r="T285" s="348"/>
      <c r="U285" s="78"/>
      <c r="V285" s="78"/>
      <c r="W285" s="49"/>
      <c r="X285" s="49"/>
      <c r="Y285" s="49"/>
      <c r="Z285" s="49"/>
      <c r="AA285" s="49"/>
      <c r="AB285" s="49"/>
      <c r="AC285" s="49"/>
      <c r="AD285" s="78"/>
      <c r="AE285" s="78"/>
      <c r="AF285" s="78"/>
      <c r="AG285" s="78"/>
      <c r="AH285" s="78"/>
      <c r="AI285" s="78"/>
    </row>
    <row r="286" spans="1:35" ht="24.75" hidden="1" customHeight="1" x14ac:dyDescent="0.2">
      <c r="A286" s="76"/>
      <c r="B286" s="351">
        <v>4</v>
      </c>
      <c r="C286" s="385"/>
      <c r="D286" s="385"/>
      <c r="E286" s="385"/>
      <c r="F286" s="385"/>
      <c r="G286" s="386"/>
      <c r="H286" s="354"/>
      <c r="I286" s="404"/>
      <c r="J286" s="80"/>
      <c r="K286" s="2"/>
      <c r="L286" s="80"/>
      <c r="M286" s="2"/>
      <c r="N286" s="366"/>
      <c r="O286" s="366"/>
      <c r="P286" s="400"/>
      <c r="Q286" s="401"/>
      <c r="R286" s="401"/>
      <c r="S286" s="397">
        <f>IF(COUNTIF(J286:M288,"CUMPLE")&gt;=1,(G286*I286),0)* (IF(N286="PRESENTÓ CERTIFICADO",1,0))* (IF(O286="ACORDE A ITEM 5.2.1 (T.R.)",1,0) )* ( IF(OR(Q286="SIN OBSERVACIÓN", Q286="REQUERIMIENTOS SUBSANADOS"),1,0)) *(IF(OR(R286="NINGUNO", R286="CUMPLEN CON LO SOLICITADO"),1,0))</f>
        <v>0</v>
      </c>
      <c r="T286" s="348"/>
      <c r="U286" s="78"/>
      <c r="V286" s="78"/>
      <c r="W286" s="49"/>
      <c r="X286" s="49"/>
      <c r="Y286" s="49"/>
      <c r="Z286" s="49"/>
      <c r="AA286" s="49"/>
      <c r="AB286" s="49"/>
      <c r="AC286" s="49"/>
      <c r="AD286" s="78"/>
      <c r="AE286" s="78"/>
      <c r="AF286" s="78"/>
      <c r="AG286" s="78"/>
      <c r="AH286" s="78"/>
      <c r="AI286" s="78"/>
    </row>
    <row r="287" spans="1:35" ht="24.75" hidden="1" customHeight="1" x14ac:dyDescent="0.2">
      <c r="A287" s="76"/>
      <c r="B287" s="348"/>
      <c r="C287" s="348"/>
      <c r="D287" s="348"/>
      <c r="E287" s="348"/>
      <c r="F287" s="348"/>
      <c r="G287" s="348"/>
      <c r="H287" s="348"/>
      <c r="I287" s="348"/>
      <c r="J287" s="80"/>
      <c r="K287" s="2"/>
      <c r="L287" s="80"/>
      <c r="M287" s="2"/>
      <c r="N287" s="348"/>
      <c r="O287" s="348"/>
      <c r="P287" s="348"/>
      <c r="Q287" s="348"/>
      <c r="R287" s="348"/>
      <c r="S287" s="348"/>
      <c r="T287" s="348"/>
      <c r="U287" s="78"/>
      <c r="V287" s="78"/>
      <c r="W287" s="49"/>
      <c r="X287" s="49"/>
      <c r="Y287" s="49"/>
      <c r="Z287" s="49"/>
      <c r="AA287" s="49"/>
      <c r="AB287" s="49"/>
      <c r="AC287" s="49"/>
      <c r="AD287" s="78"/>
      <c r="AE287" s="78"/>
      <c r="AF287" s="78"/>
      <c r="AG287" s="78"/>
      <c r="AH287" s="78"/>
      <c r="AI287" s="78"/>
    </row>
    <row r="288" spans="1:35" ht="24.75" hidden="1" customHeight="1" x14ac:dyDescent="0.2">
      <c r="A288" s="76"/>
      <c r="B288" s="349"/>
      <c r="C288" s="349"/>
      <c r="D288" s="349"/>
      <c r="E288" s="349"/>
      <c r="F288" s="349"/>
      <c r="G288" s="349"/>
      <c r="H288" s="349"/>
      <c r="I288" s="349"/>
      <c r="J288" s="80"/>
      <c r="K288" s="2"/>
      <c r="L288" s="80"/>
      <c r="M288" s="2"/>
      <c r="N288" s="349"/>
      <c r="O288" s="349"/>
      <c r="P288" s="349"/>
      <c r="Q288" s="349"/>
      <c r="R288" s="349"/>
      <c r="S288" s="349"/>
      <c r="T288" s="348"/>
      <c r="U288" s="78"/>
      <c r="V288" s="78"/>
      <c r="W288" s="49"/>
      <c r="X288" s="49"/>
      <c r="Y288" s="49"/>
      <c r="Z288" s="49"/>
      <c r="AA288" s="49"/>
      <c r="AB288" s="49"/>
      <c r="AC288" s="49"/>
      <c r="AD288" s="78"/>
      <c r="AE288" s="78"/>
      <c r="AF288" s="78"/>
      <c r="AG288" s="78"/>
      <c r="AH288" s="78"/>
      <c r="AI288" s="78"/>
    </row>
    <row r="289" spans="1:35" ht="24.75" hidden="1" customHeight="1" x14ac:dyDescent="0.2">
      <c r="A289" s="76"/>
      <c r="B289" s="351">
        <v>5</v>
      </c>
      <c r="C289" s="352"/>
      <c r="D289" s="352"/>
      <c r="E289" s="352"/>
      <c r="F289" s="352"/>
      <c r="G289" s="353"/>
      <c r="H289" s="354"/>
      <c r="I289" s="387"/>
      <c r="J289" s="80"/>
      <c r="K289" s="2"/>
      <c r="L289" s="80"/>
      <c r="M289" s="2"/>
      <c r="N289" s="366"/>
      <c r="O289" s="366"/>
      <c r="P289" s="352"/>
      <c r="Q289" s="396"/>
      <c r="R289" s="396"/>
      <c r="S289" s="397">
        <f>IF(COUNTIF(J289:M291,"CUMPLE")&gt;=1,(G289*I289),0)* (IF(N289="PRESENTÓ CERTIFICADO",1,0))* (IF(O289="ACORDE A ITEM 5.2.1 (T.R.)",1,0) )* ( IF(OR(Q289="SIN OBSERVACIÓN", Q289="REQUERIMIENTOS SUBSANADOS"),1,0)) *(IF(OR(R289="NINGUNO", R289="CUMPLEN CON LO SOLICITADO"),1,0))</f>
        <v>0</v>
      </c>
      <c r="T289" s="348"/>
      <c r="U289" s="78"/>
      <c r="V289" s="78"/>
      <c r="W289" s="49"/>
      <c r="X289" s="49"/>
      <c r="Y289" s="49"/>
      <c r="Z289" s="49"/>
      <c r="AA289" s="49"/>
      <c r="AB289" s="49"/>
      <c r="AC289" s="49"/>
      <c r="AD289" s="78"/>
      <c r="AE289" s="78"/>
      <c r="AF289" s="78"/>
      <c r="AG289" s="78"/>
      <c r="AH289" s="78"/>
      <c r="AI289" s="78"/>
    </row>
    <row r="290" spans="1:35" ht="24.75" hidden="1" customHeight="1" x14ac:dyDescent="0.2">
      <c r="A290" s="76"/>
      <c r="B290" s="348"/>
      <c r="C290" s="348"/>
      <c r="D290" s="348"/>
      <c r="E290" s="348"/>
      <c r="F290" s="348"/>
      <c r="G290" s="348"/>
      <c r="H290" s="348"/>
      <c r="I290" s="348"/>
      <c r="J290" s="80"/>
      <c r="K290" s="2"/>
      <c r="L290" s="80"/>
      <c r="M290" s="2"/>
      <c r="N290" s="348"/>
      <c r="O290" s="348"/>
      <c r="P290" s="348"/>
      <c r="Q290" s="348"/>
      <c r="R290" s="348"/>
      <c r="S290" s="348"/>
      <c r="T290" s="348"/>
      <c r="U290" s="78"/>
      <c r="V290" s="78"/>
      <c r="W290" s="49"/>
      <c r="X290" s="49"/>
      <c r="Y290" s="49"/>
      <c r="Z290" s="49"/>
      <c r="AA290" s="49"/>
      <c r="AB290" s="49"/>
      <c r="AC290" s="49"/>
      <c r="AD290" s="78"/>
      <c r="AE290" s="78"/>
      <c r="AF290" s="78"/>
      <c r="AG290" s="78"/>
      <c r="AH290" s="78"/>
      <c r="AI290" s="78"/>
    </row>
    <row r="291" spans="1:35" ht="24.75" hidden="1" customHeight="1" x14ac:dyDescent="0.2">
      <c r="A291" s="76"/>
      <c r="B291" s="349"/>
      <c r="C291" s="349"/>
      <c r="D291" s="349"/>
      <c r="E291" s="349"/>
      <c r="F291" s="349"/>
      <c r="G291" s="349"/>
      <c r="H291" s="349"/>
      <c r="I291" s="349"/>
      <c r="J291" s="80"/>
      <c r="K291" s="2"/>
      <c r="L291" s="80"/>
      <c r="M291" s="2"/>
      <c r="N291" s="349"/>
      <c r="O291" s="349"/>
      <c r="P291" s="349"/>
      <c r="Q291" s="349"/>
      <c r="R291" s="349"/>
      <c r="S291" s="349"/>
      <c r="T291" s="349"/>
      <c r="U291" s="78"/>
      <c r="V291" s="78"/>
      <c r="W291" s="49"/>
      <c r="X291" s="49"/>
      <c r="Y291" s="49"/>
      <c r="Z291" s="49"/>
      <c r="AA291" s="78"/>
      <c r="AB291" s="78"/>
      <c r="AC291" s="78"/>
      <c r="AD291" s="78"/>
      <c r="AE291" s="78"/>
      <c r="AF291" s="78"/>
      <c r="AG291" s="78"/>
      <c r="AH291" s="78"/>
      <c r="AI291" s="78"/>
    </row>
    <row r="292" spans="1:35" ht="24.75" hidden="1" customHeight="1" x14ac:dyDescent="0.2">
      <c r="A292" s="65"/>
      <c r="B292" s="355" t="str">
        <f>IF(S293=" "," ",IF(S293&gt;=$H$6,"CUMPLE CON LA EXPERIENCIA REQUERIDA","NO CUMPLE CON LA EXPERIENCIA REQUERIDA"))</f>
        <v>NO CUMPLE CON LA EXPERIENCIA REQUERIDA</v>
      </c>
      <c r="C292" s="337"/>
      <c r="D292" s="337"/>
      <c r="E292" s="337"/>
      <c r="F292" s="337"/>
      <c r="G292" s="337"/>
      <c r="H292" s="337"/>
      <c r="I292" s="337"/>
      <c r="J292" s="337"/>
      <c r="K292" s="337"/>
      <c r="L292" s="337"/>
      <c r="M292" s="337"/>
      <c r="N292" s="337"/>
      <c r="O292" s="356"/>
      <c r="P292" s="398" t="s">
        <v>61</v>
      </c>
      <c r="Q292" s="362"/>
      <c r="R292" s="86"/>
      <c r="S292" s="87">
        <f>IF(T277="SI",SUM(S277:S291),0)</f>
        <v>0</v>
      </c>
      <c r="T292" s="402" t="str">
        <f>IF(S293=" "," ",IF(S293&gt;=$H$6,"CUMPLE","NO CUMPLE"))</f>
        <v>NO CUMPLE</v>
      </c>
      <c r="U292" s="65"/>
      <c r="V292" s="65"/>
      <c r="W292" s="49"/>
      <c r="X292" s="49"/>
      <c r="Y292" s="49"/>
      <c r="Z292" s="49"/>
      <c r="AA292" s="65"/>
      <c r="AB292" s="65"/>
      <c r="AC292" s="65"/>
      <c r="AD292" s="65"/>
      <c r="AE292" s="65"/>
      <c r="AF292" s="65"/>
      <c r="AG292" s="65"/>
      <c r="AH292" s="65"/>
      <c r="AI292" s="65"/>
    </row>
    <row r="293" spans="1:35" ht="24.75" hidden="1" customHeight="1" x14ac:dyDescent="0.2">
      <c r="A293" s="78"/>
      <c r="B293" s="357"/>
      <c r="C293" s="358"/>
      <c r="D293" s="358"/>
      <c r="E293" s="358"/>
      <c r="F293" s="358"/>
      <c r="G293" s="358"/>
      <c r="H293" s="358"/>
      <c r="I293" s="358"/>
      <c r="J293" s="358"/>
      <c r="K293" s="358"/>
      <c r="L293" s="358"/>
      <c r="M293" s="358"/>
      <c r="N293" s="358"/>
      <c r="O293" s="359"/>
      <c r="P293" s="398" t="s">
        <v>62</v>
      </c>
      <c r="Q293" s="362"/>
      <c r="R293" s="86"/>
      <c r="S293" s="88">
        <f>IFERROR((S292/$P$6)," ")</f>
        <v>0</v>
      </c>
      <c r="T293" s="349"/>
      <c r="U293" s="78"/>
      <c r="V293" s="78"/>
      <c r="W293" s="49"/>
      <c r="X293" s="49"/>
      <c r="Y293" s="49"/>
      <c r="Z293" s="49"/>
      <c r="AA293" s="78"/>
      <c r="AB293" s="78"/>
      <c r="AC293" s="78"/>
      <c r="AD293" s="78"/>
      <c r="AE293" s="78"/>
      <c r="AF293" s="78"/>
      <c r="AG293" s="78"/>
      <c r="AH293" s="78"/>
      <c r="AI293" s="78"/>
    </row>
    <row r="294" spans="1:35" ht="30" hidden="1" customHeight="1" x14ac:dyDescent="0.2">
      <c r="A294" s="49"/>
      <c r="B294" s="49"/>
      <c r="C294" s="49"/>
      <c r="D294" s="49"/>
      <c r="E294" s="61"/>
      <c r="F294" s="62"/>
      <c r="G294" s="62"/>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row>
    <row r="295" spans="1:35" ht="30" hidden="1" customHeight="1" x14ac:dyDescent="0.2">
      <c r="A295" s="49"/>
      <c r="B295" s="49"/>
      <c r="C295" s="49"/>
      <c r="D295" s="49"/>
      <c r="E295" s="61"/>
      <c r="F295" s="62"/>
      <c r="G295" s="62"/>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row>
    <row r="296" spans="1:35" ht="36" hidden="1" customHeight="1" x14ac:dyDescent="0.2">
      <c r="A296" s="49"/>
      <c r="B296" s="63">
        <v>14</v>
      </c>
      <c r="C296" s="363" t="s">
        <v>63</v>
      </c>
      <c r="D296" s="361"/>
      <c r="E296" s="362"/>
      <c r="F296" s="360">
        <f>IFERROR(VLOOKUP(B296,LISTA_OFERENTES,2,FALSE)," ")</f>
        <v>0</v>
      </c>
      <c r="G296" s="361"/>
      <c r="H296" s="361"/>
      <c r="I296" s="361"/>
      <c r="J296" s="361"/>
      <c r="K296" s="361"/>
      <c r="L296" s="361"/>
      <c r="M296" s="361"/>
      <c r="N296" s="361"/>
      <c r="O296" s="362"/>
      <c r="P296" s="399" t="s">
        <v>39</v>
      </c>
      <c r="Q296" s="361"/>
      <c r="R296" s="362"/>
      <c r="S296" s="64">
        <f>5-(INT(COUNTBLANK(C299:C313))-10)</f>
        <v>0</v>
      </c>
      <c r="T296" s="65"/>
      <c r="U296" s="49"/>
      <c r="V296" s="49"/>
      <c r="W296" s="49"/>
      <c r="X296" s="49"/>
      <c r="Y296" s="49"/>
      <c r="Z296" s="49"/>
      <c r="AA296" s="49"/>
      <c r="AB296" s="49"/>
      <c r="AC296" s="49"/>
      <c r="AD296" s="49"/>
      <c r="AE296" s="49"/>
      <c r="AF296" s="49"/>
      <c r="AG296" s="49"/>
      <c r="AH296" s="49"/>
      <c r="AI296" s="49"/>
    </row>
    <row r="297" spans="1:35" ht="30" hidden="1" customHeight="1" x14ac:dyDescent="0.25">
      <c r="A297" s="79"/>
      <c r="B297" s="364" t="s">
        <v>40</v>
      </c>
      <c r="C297" s="365" t="s">
        <v>41</v>
      </c>
      <c r="D297" s="365" t="s">
        <v>42</v>
      </c>
      <c r="E297" s="365" t="s">
        <v>43</v>
      </c>
      <c r="F297" s="365" t="s">
        <v>44</v>
      </c>
      <c r="G297" s="365" t="s">
        <v>45</v>
      </c>
      <c r="H297" s="365" t="s">
        <v>46</v>
      </c>
      <c r="I297" s="365" t="s">
        <v>47</v>
      </c>
      <c r="J297" s="391" t="s">
        <v>48</v>
      </c>
      <c r="K297" s="361"/>
      <c r="L297" s="361"/>
      <c r="M297" s="362"/>
      <c r="N297" s="365" t="s">
        <v>49</v>
      </c>
      <c r="O297" s="365" t="s">
        <v>50</v>
      </c>
      <c r="P297" s="89" t="s">
        <v>51</v>
      </c>
      <c r="Q297" s="89"/>
      <c r="R297" s="365" t="s">
        <v>52</v>
      </c>
      <c r="S297" s="365" t="s">
        <v>53</v>
      </c>
      <c r="T297" s="365" t="str">
        <f>T11</f>
        <v>CUMPLE CON EL REQUERIMIENTO OBLIGATORIO DE ESTAR INSCRITA EN AL MENOS DOS DE LOS CÓDIGOS 561017, 561015, 561019 y 561121.PARA LA EXPERIENCIA GENERAL</v>
      </c>
      <c r="U297" s="90"/>
      <c r="V297" s="90"/>
      <c r="W297" s="49"/>
      <c r="X297" s="49"/>
      <c r="Y297" s="49"/>
      <c r="Z297" s="49"/>
      <c r="AA297" s="49"/>
      <c r="AB297" s="49"/>
      <c r="AC297" s="49"/>
      <c r="AD297" s="79"/>
      <c r="AE297" s="79"/>
      <c r="AF297" s="79"/>
      <c r="AG297" s="79"/>
      <c r="AH297" s="79"/>
      <c r="AI297" s="79"/>
    </row>
    <row r="298" spans="1:35" ht="103.5" hidden="1" customHeight="1" x14ac:dyDescent="0.25">
      <c r="A298" s="79"/>
      <c r="B298" s="349"/>
      <c r="C298" s="349"/>
      <c r="D298" s="349"/>
      <c r="E298" s="349"/>
      <c r="F298" s="349"/>
      <c r="G298" s="349"/>
      <c r="H298" s="349"/>
      <c r="I298" s="349"/>
      <c r="J298" s="392" t="s">
        <v>64</v>
      </c>
      <c r="K298" s="361"/>
      <c r="L298" s="361"/>
      <c r="M298" s="362"/>
      <c r="N298" s="349"/>
      <c r="O298" s="349"/>
      <c r="P298" s="69" t="s">
        <v>9</v>
      </c>
      <c r="Q298" s="69" t="s">
        <v>57</v>
      </c>
      <c r="R298" s="349"/>
      <c r="S298" s="349"/>
      <c r="T298" s="349"/>
      <c r="U298" s="90"/>
      <c r="V298" s="90"/>
      <c r="W298" s="49"/>
      <c r="X298" s="49"/>
      <c r="Y298" s="49"/>
      <c r="Z298" s="49"/>
      <c r="AA298" s="49"/>
      <c r="AB298" s="49"/>
      <c r="AC298" s="49"/>
      <c r="AD298" s="79"/>
      <c r="AE298" s="79"/>
      <c r="AF298" s="79"/>
      <c r="AG298" s="79"/>
      <c r="AH298" s="79"/>
      <c r="AI298" s="79"/>
    </row>
    <row r="299" spans="1:35" ht="24.75" hidden="1" customHeight="1" x14ac:dyDescent="0.2">
      <c r="A299" s="76"/>
      <c r="B299" s="351">
        <v>1</v>
      </c>
      <c r="C299" s="352"/>
      <c r="D299" s="352"/>
      <c r="E299" s="352"/>
      <c r="F299" s="352"/>
      <c r="G299" s="353"/>
      <c r="H299" s="354"/>
      <c r="I299" s="387"/>
      <c r="J299" s="80"/>
      <c r="K299" s="2"/>
      <c r="L299" s="80"/>
      <c r="M299" s="2"/>
      <c r="N299" s="366"/>
      <c r="O299" s="366"/>
      <c r="P299" s="352"/>
      <c r="Q299" s="396"/>
      <c r="R299" s="396"/>
      <c r="S299" s="397">
        <f>IF(COUNTIF(J299:M301,"CUMPLE")&gt;=1,(G299*I299),0)* (IF(N299="PRESENTÓ CERTIFICADO",1,0))* (IF(O299="ACORDE A ITEM 5.2.1 (T.R.)",1,0) )* ( IF(OR(Q299="SIN OBSERVACIÓN", Q299="REQUERIMIENTOS SUBSANADOS"),1,0)) *(IF(OR(R299="NINGUNO", R299="CUMPLEN CON LO SOLICITADO"),1,0))</f>
        <v>0</v>
      </c>
      <c r="T299" s="403"/>
      <c r="U299" s="78"/>
      <c r="V299" s="78"/>
      <c r="W299" s="49"/>
      <c r="X299" s="49"/>
      <c r="Y299" s="49"/>
      <c r="Z299" s="49"/>
      <c r="AA299" s="49"/>
      <c r="AB299" s="49"/>
      <c r="AC299" s="49"/>
      <c r="AD299" s="78"/>
      <c r="AE299" s="78"/>
      <c r="AF299" s="78"/>
      <c r="AG299" s="78"/>
      <c r="AH299" s="78"/>
      <c r="AI299" s="78"/>
    </row>
    <row r="300" spans="1:35" ht="24.75" hidden="1" customHeight="1" x14ac:dyDescent="0.2">
      <c r="A300" s="76"/>
      <c r="B300" s="348"/>
      <c r="C300" s="348"/>
      <c r="D300" s="348"/>
      <c r="E300" s="348"/>
      <c r="F300" s="348"/>
      <c r="G300" s="348"/>
      <c r="H300" s="348"/>
      <c r="I300" s="348"/>
      <c r="J300" s="80"/>
      <c r="K300" s="2"/>
      <c r="L300" s="80"/>
      <c r="M300" s="2"/>
      <c r="N300" s="348"/>
      <c r="O300" s="348"/>
      <c r="P300" s="348"/>
      <c r="Q300" s="348"/>
      <c r="R300" s="348"/>
      <c r="S300" s="348"/>
      <c r="T300" s="348"/>
      <c r="U300" s="78"/>
      <c r="V300" s="78"/>
      <c r="W300" s="49"/>
      <c r="X300" s="49"/>
      <c r="Y300" s="49"/>
      <c r="Z300" s="49"/>
      <c r="AA300" s="49"/>
      <c r="AB300" s="49"/>
      <c r="AC300" s="49"/>
      <c r="AD300" s="78"/>
      <c r="AE300" s="78"/>
      <c r="AF300" s="78"/>
      <c r="AG300" s="78"/>
      <c r="AH300" s="78"/>
      <c r="AI300" s="78"/>
    </row>
    <row r="301" spans="1:35" ht="24.75" hidden="1" customHeight="1" x14ac:dyDescent="0.2">
      <c r="A301" s="76"/>
      <c r="B301" s="349"/>
      <c r="C301" s="349"/>
      <c r="D301" s="349"/>
      <c r="E301" s="349"/>
      <c r="F301" s="349"/>
      <c r="G301" s="349"/>
      <c r="H301" s="349"/>
      <c r="I301" s="349"/>
      <c r="J301" s="80"/>
      <c r="K301" s="2"/>
      <c r="L301" s="80"/>
      <c r="M301" s="2"/>
      <c r="N301" s="349"/>
      <c r="O301" s="349"/>
      <c r="P301" s="349"/>
      <c r="Q301" s="349"/>
      <c r="R301" s="349"/>
      <c r="S301" s="349"/>
      <c r="T301" s="348"/>
      <c r="U301" s="78"/>
      <c r="V301" s="78"/>
      <c r="W301" s="49"/>
      <c r="X301" s="49"/>
      <c r="Y301" s="49"/>
      <c r="Z301" s="49"/>
      <c r="AA301" s="49"/>
      <c r="AB301" s="49"/>
      <c r="AC301" s="49"/>
      <c r="AD301" s="78"/>
      <c r="AE301" s="78"/>
      <c r="AF301" s="78"/>
      <c r="AG301" s="78"/>
      <c r="AH301" s="78"/>
      <c r="AI301" s="78"/>
    </row>
    <row r="302" spans="1:35" ht="24.75" hidden="1" customHeight="1" x14ac:dyDescent="0.2">
      <c r="A302" s="76"/>
      <c r="B302" s="351">
        <v>2</v>
      </c>
      <c r="C302" s="385"/>
      <c r="D302" s="385"/>
      <c r="E302" s="385"/>
      <c r="F302" s="385"/>
      <c r="G302" s="386"/>
      <c r="H302" s="354"/>
      <c r="I302" s="404"/>
      <c r="J302" s="80"/>
      <c r="K302" s="2"/>
      <c r="L302" s="80"/>
      <c r="M302" s="2"/>
      <c r="N302" s="366"/>
      <c r="O302" s="366"/>
      <c r="P302" s="400"/>
      <c r="Q302" s="401"/>
      <c r="R302" s="401"/>
      <c r="S302" s="397">
        <f>IF(COUNTIF(J302:M304,"CUMPLE")&gt;=1,(G302*I302),0)* (IF(N302="PRESENTÓ CERTIFICADO",1,0))* (IF(O302="ACORDE A ITEM 5.2.1 (T.R.)",1,0) )* ( IF(OR(Q302="SIN OBSERVACIÓN", Q302="REQUERIMIENTOS SUBSANADOS"),1,0)) *(IF(OR(R302="NINGUNO", R302="CUMPLEN CON LO SOLICITADO"),1,0))</f>
        <v>0</v>
      </c>
      <c r="T302" s="348"/>
      <c r="U302" s="78"/>
      <c r="V302" s="78"/>
      <c r="W302" s="49"/>
      <c r="X302" s="49"/>
      <c r="Y302" s="49"/>
      <c r="Z302" s="49"/>
      <c r="AA302" s="49"/>
      <c r="AB302" s="49"/>
      <c r="AC302" s="49"/>
      <c r="AD302" s="78"/>
      <c r="AE302" s="78"/>
      <c r="AF302" s="78"/>
      <c r="AG302" s="78"/>
      <c r="AH302" s="78"/>
      <c r="AI302" s="78"/>
    </row>
    <row r="303" spans="1:35" ht="24.75" hidden="1" customHeight="1" x14ac:dyDescent="0.2">
      <c r="A303" s="76"/>
      <c r="B303" s="348"/>
      <c r="C303" s="348"/>
      <c r="D303" s="348"/>
      <c r="E303" s="348"/>
      <c r="F303" s="348"/>
      <c r="G303" s="348"/>
      <c r="H303" s="348"/>
      <c r="I303" s="348"/>
      <c r="J303" s="80"/>
      <c r="K303" s="2"/>
      <c r="L303" s="80"/>
      <c r="M303" s="2"/>
      <c r="N303" s="348"/>
      <c r="O303" s="348"/>
      <c r="P303" s="348"/>
      <c r="Q303" s="348"/>
      <c r="R303" s="348"/>
      <c r="S303" s="348"/>
      <c r="T303" s="348"/>
      <c r="U303" s="78"/>
      <c r="V303" s="78"/>
      <c r="W303" s="49"/>
      <c r="X303" s="49"/>
      <c r="Y303" s="49"/>
      <c r="Z303" s="49"/>
      <c r="AA303" s="49"/>
      <c r="AB303" s="49"/>
      <c r="AC303" s="49"/>
      <c r="AD303" s="78"/>
      <c r="AE303" s="78"/>
      <c r="AF303" s="78"/>
      <c r="AG303" s="78"/>
      <c r="AH303" s="78"/>
      <c r="AI303" s="78"/>
    </row>
    <row r="304" spans="1:35" ht="24.75" hidden="1" customHeight="1" x14ac:dyDescent="0.2">
      <c r="A304" s="76"/>
      <c r="B304" s="349"/>
      <c r="C304" s="349"/>
      <c r="D304" s="349"/>
      <c r="E304" s="349"/>
      <c r="F304" s="349"/>
      <c r="G304" s="349"/>
      <c r="H304" s="349"/>
      <c r="I304" s="349"/>
      <c r="J304" s="80"/>
      <c r="K304" s="2"/>
      <c r="L304" s="80"/>
      <c r="M304" s="2"/>
      <c r="N304" s="349"/>
      <c r="O304" s="349"/>
      <c r="P304" s="349"/>
      <c r="Q304" s="349"/>
      <c r="R304" s="349"/>
      <c r="S304" s="349"/>
      <c r="T304" s="348"/>
      <c r="U304" s="78"/>
      <c r="V304" s="78"/>
      <c r="W304" s="49"/>
      <c r="X304" s="49"/>
      <c r="Y304" s="49"/>
      <c r="Z304" s="49"/>
      <c r="AA304" s="49"/>
      <c r="AB304" s="49"/>
      <c r="AC304" s="49"/>
      <c r="AD304" s="78"/>
      <c r="AE304" s="78"/>
      <c r="AF304" s="78"/>
      <c r="AG304" s="78"/>
      <c r="AH304" s="78"/>
      <c r="AI304" s="78"/>
    </row>
    <row r="305" spans="1:35" ht="24.75" hidden="1" customHeight="1" x14ac:dyDescent="0.2">
      <c r="A305" s="76"/>
      <c r="B305" s="351">
        <v>3</v>
      </c>
      <c r="C305" s="352"/>
      <c r="D305" s="352"/>
      <c r="E305" s="352"/>
      <c r="F305" s="352"/>
      <c r="G305" s="353"/>
      <c r="H305" s="354"/>
      <c r="I305" s="387"/>
      <c r="J305" s="80"/>
      <c r="K305" s="2"/>
      <c r="L305" s="80"/>
      <c r="M305" s="2"/>
      <c r="N305" s="366"/>
      <c r="O305" s="366"/>
      <c r="P305" s="352"/>
      <c r="Q305" s="396"/>
      <c r="R305" s="396"/>
      <c r="S305" s="397">
        <f>IF(COUNTIF(J305:M307,"CUMPLE")&gt;=1,(G305*I305),0)* (IF(N305="PRESENTÓ CERTIFICADO",1,0))* (IF(O305="ACORDE A ITEM 5.2.1 (T.R.)",1,0) )* ( IF(OR(Q305="SIN OBSERVACIÓN", Q305="REQUERIMIENTOS SUBSANADOS"),1,0)) *(IF(OR(R305="NINGUNO", R305="CUMPLEN CON LO SOLICITADO"),1,0))</f>
        <v>0</v>
      </c>
      <c r="T305" s="348"/>
      <c r="U305" s="78"/>
      <c r="V305" s="78"/>
      <c r="W305" s="49"/>
      <c r="X305" s="49"/>
      <c r="Y305" s="49"/>
      <c r="Z305" s="49"/>
      <c r="AA305" s="49"/>
      <c r="AB305" s="49"/>
      <c r="AC305" s="49"/>
      <c r="AD305" s="78"/>
      <c r="AE305" s="78"/>
      <c r="AF305" s="78"/>
      <c r="AG305" s="78"/>
      <c r="AH305" s="78"/>
      <c r="AI305" s="78"/>
    </row>
    <row r="306" spans="1:35" ht="24.75" hidden="1" customHeight="1" x14ac:dyDescent="0.2">
      <c r="A306" s="76"/>
      <c r="B306" s="348"/>
      <c r="C306" s="348"/>
      <c r="D306" s="348"/>
      <c r="E306" s="348"/>
      <c r="F306" s="348"/>
      <c r="G306" s="348"/>
      <c r="H306" s="348"/>
      <c r="I306" s="348"/>
      <c r="J306" s="80"/>
      <c r="K306" s="2"/>
      <c r="L306" s="80"/>
      <c r="M306" s="2"/>
      <c r="N306" s="348"/>
      <c r="O306" s="348"/>
      <c r="P306" s="348"/>
      <c r="Q306" s="348"/>
      <c r="R306" s="348"/>
      <c r="S306" s="348"/>
      <c r="T306" s="348"/>
      <c r="U306" s="78"/>
      <c r="V306" s="78"/>
      <c r="W306" s="49"/>
      <c r="X306" s="49"/>
      <c r="Y306" s="49"/>
      <c r="Z306" s="49"/>
      <c r="AA306" s="49"/>
      <c r="AB306" s="49"/>
      <c r="AC306" s="49"/>
      <c r="AD306" s="78"/>
      <c r="AE306" s="78"/>
      <c r="AF306" s="78"/>
      <c r="AG306" s="78"/>
      <c r="AH306" s="78"/>
      <c r="AI306" s="78"/>
    </row>
    <row r="307" spans="1:35" ht="24.75" hidden="1" customHeight="1" x14ac:dyDescent="0.2">
      <c r="A307" s="76"/>
      <c r="B307" s="349"/>
      <c r="C307" s="349"/>
      <c r="D307" s="349"/>
      <c r="E307" s="349"/>
      <c r="F307" s="349"/>
      <c r="G307" s="349"/>
      <c r="H307" s="349"/>
      <c r="I307" s="349"/>
      <c r="J307" s="80"/>
      <c r="K307" s="2"/>
      <c r="L307" s="80"/>
      <c r="M307" s="2"/>
      <c r="N307" s="349"/>
      <c r="O307" s="349"/>
      <c r="P307" s="349"/>
      <c r="Q307" s="349"/>
      <c r="R307" s="349"/>
      <c r="S307" s="349"/>
      <c r="T307" s="348"/>
      <c r="U307" s="78"/>
      <c r="V307" s="78"/>
      <c r="W307" s="49"/>
      <c r="X307" s="49"/>
      <c r="Y307" s="49"/>
      <c r="Z307" s="49"/>
      <c r="AA307" s="49"/>
      <c r="AB307" s="49"/>
      <c r="AC307" s="49"/>
      <c r="AD307" s="78"/>
      <c r="AE307" s="78"/>
      <c r="AF307" s="78"/>
      <c r="AG307" s="78"/>
      <c r="AH307" s="78"/>
      <c r="AI307" s="78"/>
    </row>
    <row r="308" spans="1:35" ht="24.75" hidden="1" customHeight="1" x14ac:dyDescent="0.2">
      <c r="A308" s="76"/>
      <c r="B308" s="351">
        <v>4</v>
      </c>
      <c r="C308" s="385"/>
      <c r="D308" s="385"/>
      <c r="E308" s="385"/>
      <c r="F308" s="385"/>
      <c r="G308" s="386"/>
      <c r="H308" s="354"/>
      <c r="I308" s="404"/>
      <c r="J308" s="80"/>
      <c r="K308" s="2"/>
      <c r="L308" s="80"/>
      <c r="M308" s="2"/>
      <c r="N308" s="366"/>
      <c r="O308" s="366"/>
      <c r="P308" s="400"/>
      <c r="Q308" s="401"/>
      <c r="R308" s="401"/>
      <c r="S308" s="397">
        <f>IF(COUNTIF(J308:M310,"CUMPLE")&gt;=1,(G308*I308),0)* (IF(N308="PRESENTÓ CERTIFICADO",1,0))* (IF(O308="ACORDE A ITEM 5.2.1 (T.R.)",1,0) )* ( IF(OR(Q308="SIN OBSERVACIÓN", Q308="REQUERIMIENTOS SUBSANADOS"),1,0)) *(IF(OR(R308="NINGUNO", R308="CUMPLEN CON LO SOLICITADO"),1,0))</f>
        <v>0</v>
      </c>
      <c r="T308" s="348"/>
      <c r="U308" s="78"/>
      <c r="V308" s="78"/>
      <c r="W308" s="49"/>
      <c r="X308" s="49"/>
      <c r="Y308" s="49"/>
      <c r="Z308" s="49"/>
      <c r="AA308" s="49"/>
      <c r="AB308" s="49"/>
      <c r="AC308" s="49"/>
      <c r="AD308" s="78"/>
      <c r="AE308" s="78"/>
      <c r="AF308" s="78"/>
      <c r="AG308" s="78"/>
      <c r="AH308" s="78"/>
      <c r="AI308" s="78"/>
    </row>
    <row r="309" spans="1:35" ht="24.75" hidden="1" customHeight="1" x14ac:dyDescent="0.2">
      <c r="A309" s="76"/>
      <c r="B309" s="348"/>
      <c r="C309" s="348"/>
      <c r="D309" s="348"/>
      <c r="E309" s="348"/>
      <c r="F309" s="348"/>
      <c r="G309" s="348"/>
      <c r="H309" s="348"/>
      <c r="I309" s="348"/>
      <c r="J309" s="80"/>
      <c r="K309" s="2"/>
      <c r="L309" s="80"/>
      <c r="M309" s="2"/>
      <c r="N309" s="348"/>
      <c r="O309" s="348"/>
      <c r="P309" s="348"/>
      <c r="Q309" s="348"/>
      <c r="R309" s="348"/>
      <c r="S309" s="348"/>
      <c r="T309" s="348"/>
      <c r="U309" s="78"/>
      <c r="V309" s="78"/>
      <c r="W309" s="49"/>
      <c r="X309" s="49"/>
      <c r="Y309" s="49"/>
      <c r="Z309" s="49"/>
      <c r="AA309" s="49"/>
      <c r="AB309" s="49"/>
      <c r="AC309" s="49"/>
      <c r="AD309" s="78"/>
      <c r="AE309" s="78"/>
      <c r="AF309" s="78"/>
      <c r="AG309" s="78"/>
      <c r="AH309" s="78"/>
      <c r="AI309" s="78"/>
    </row>
    <row r="310" spans="1:35" ht="24.75" hidden="1" customHeight="1" x14ac:dyDescent="0.2">
      <c r="A310" s="76"/>
      <c r="B310" s="349"/>
      <c r="C310" s="349"/>
      <c r="D310" s="349"/>
      <c r="E310" s="349"/>
      <c r="F310" s="349"/>
      <c r="G310" s="349"/>
      <c r="H310" s="349"/>
      <c r="I310" s="349"/>
      <c r="J310" s="80"/>
      <c r="K310" s="2"/>
      <c r="L310" s="80"/>
      <c r="M310" s="2"/>
      <c r="N310" s="349"/>
      <c r="O310" s="349"/>
      <c r="P310" s="349"/>
      <c r="Q310" s="349"/>
      <c r="R310" s="349"/>
      <c r="S310" s="349"/>
      <c r="T310" s="348"/>
      <c r="U310" s="78"/>
      <c r="V310" s="78"/>
      <c r="W310" s="49"/>
      <c r="X310" s="49"/>
      <c r="Y310" s="49"/>
      <c r="Z310" s="49"/>
      <c r="AA310" s="49"/>
      <c r="AB310" s="49"/>
      <c r="AC310" s="49"/>
      <c r="AD310" s="78"/>
      <c r="AE310" s="78"/>
      <c r="AF310" s="78"/>
      <c r="AG310" s="78"/>
      <c r="AH310" s="78"/>
      <c r="AI310" s="78"/>
    </row>
    <row r="311" spans="1:35" ht="24.75" hidden="1" customHeight="1" x14ac:dyDescent="0.2">
      <c r="A311" s="76"/>
      <c r="B311" s="351">
        <v>5</v>
      </c>
      <c r="C311" s="352"/>
      <c r="D311" s="352"/>
      <c r="E311" s="352"/>
      <c r="F311" s="352"/>
      <c r="G311" s="353"/>
      <c r="H311" s="354"/>
      <c r="I311" s="387"/>
      <c r="J311" s="80"/>
      <c r="K311" s="2"/>
      <c r="L311" s="80"/>
      <c r="M311" s="2"/>
      <c r="N311" s="366"/>
      <c r="O311" s="366"/>
      <c r="P311" s="352"/>
      <c r="Q311" s="396"/>
      <c r="R311" s="396"/>
      <c r="S311" s="397">
        <f>IF(COUNTIF(J311:M313,"CUMPLE")&gt;=1,(G311*I311),0)* (IF(N311="PRESENTÓ CERTIFICADO",1,0))* (IF(O311="ACORDE A ITEM 5.2.1 (T.R.)",1,0) )* ( IF(OR(Q311="SIN OBSERVACIÓN", Q311="REQUERIMIENTOS SUBSANADOS"),1,0)) *(IF(OR(R311="NINGUNO", R311="CUMPLEN CON LO SOLICITADO"),1,0))</f>
        <v>0</v>
      </c>
      <c r="T311" s="348"/>
      <c r="U311" s="78"/>
      <c r="V311" s="78"/>
      <c r="W311" s="49"/>
      <c r="X311" s="49"/>
      <c r="Y311" s="49"/>
      <c r="Z311" s="49"/>
      <c r="AA311" s="49"/>
      <c r="AB311" s="49"/>
      <c r="AC311" s="49"/>
      <c r="AD311" s="78"/>
      <c r="AE311" s="78"/>
      <c r="AF311" s="78"/>
      <c r="AG311" s="78"/>
      <c r="AH311" s="78"/>
      <c r="AI311" s="78"/>
    </row>
    <row r="312" spans="1:35" ht="24.75" hidden="1" customHeight="1" x14ac:dyDescent="0.2">
      <c r="A312" s="76"/>
      <c r="B312" s="348"/>
      <c r="C312" s="348"/>
      <c r="D312" s="348"/>
      <c r="E312" s="348"/>
      <c r="F312" s="348"/>
      <c r="G312" s="348"/>
      <c r="H312" s="348"/>
      <c r="I312" s="348"/>
      <c r="J312" s="80"/>
      <c r="K312" s="2"/>
      <c r="L312" s="80"/>
      <c r="M312" s="2"/>
      <c r="N312" s="348"/>
      <c r="O312" s="348"/>
      <c r="P312" s="348"/>
      <c r="Q312" s="348"/>
      <c r="R312" s="348"/>
      <c r="S312" s="348"/>
      <c r="T312" s="348"/>
      <c r="U312" s="78"/>
      <c r="V312" s="78"/>
      <c r="W312" s="49"/>
      <c r="X312" s="49"/>
      <c r="Y312" s="49"/>
      <c r="Z312" s="49"/>
      <c r="AA312" s="49"/>
      <c r="AB312" s="49"/>
      <c r="AC312" s="49"/>
      <c r="AD312" s="78"/>
      <c r="AE312" s="78"/>
      <c r="AF312" s="78"/>
      <c r="AG312" s="78"/>
      <c r="AH312" s="78"/>
      <c r="AI312" s="78"/>
    </row>
    <row r="313" spans="1:35" ht="24.75" hidden="1" customHeight="1" x14ac:dyDescent="0.2">
      <c r="A313" s="76"/>
      <c r="B313" s="349"/>
      <c r="C313" s="349"/>
      <c r="D313" s="349"/>
      <c r="E313" s="349"/>
      <c r="F313" s="349"/>
      <c r="G313" s="349"/>
      <c r="H313" s="349"/>
      <c r="I313" s="349"/>
      <c r="J313" s="80"/>
      <c r="K313" s="2"/>
      <c r="L313" s="80"/>
      <c r="M313" s="2"/>
      <c r="N313" s="349"/>
      <c r="O313" s="349"/>
      <c r="P313" s="349"/>
      <c r="Q313" s="349"/>
      <c r="R313" s="349"/>
      <c r="S313" s="349"/>
      <c r="T313" s="349"/>
      <c r="U313" s="78"/>
      <c r="V313" s="78"/>
      <c r="W313" s="49"/>
      <c r="X313" s="49"/>
      <c r="Y313" s="49"/>
      <c r="Z313" s="49"/>
      <c r="AA313" s="78"/>
      <c r="AB313" s="78"/>
      <c r="AC313" s="78"/>
      <c r="AD313" s="78"/>
      <c r="AE313" s="78"/>
      <c r="AF313" s="78"/>
      <c r="AG313" s="78"/>
      <c r="AH313" s="78"/>
      <c r="AI313" s="78"/>
    </row>
    <row r="314" spans="1:35" ht="24.75" hidden="1" customHeight="1" x14ac:dyDescent="0.2">
      <c r="A314" s="65"/>
      <c r="B314" s="355" t="str">
        <f>IF(S315=" "," ",IF(S315&gt;=$H$6,"CUMPLE CON LA EXPERIENCIA REQUERIDA","NO CUMPLE CON LA EXPERIENCIA REQUERIDA"))</f>
        <v>NO CUMPLE CON LA EXPERIENCIA REQUERIDA</v>
      </c>
      <c r="C314" s="337"/>
      <c r="D314" s="337"/>
      <c r="E314" s="337"/>
      <c r="F314" s="337"/>
      <c r="G314" s="337"/>
      <c r="H314" s="337"/>
      <c r="I314" s="337"/>
      <c r="J314" s="337"/>
      <c r="K314" s="337"/>
      <c r="L314" s="337"/>
      <c r="M314" s="337"/>
      <c r="N314" s="337"/>
      <c r="O314" s="356"/>
      <c r="P314" s="398" t="s">
        <v>61</v>
      </c>
      <c r="Q314" s="362"/>
      <c r="R314" s="86"/>
      <c r="S314" s="87">
        <f>IF(T299="SI",SUM(S299:S313),0)</f>
        <v>0</v>
      </c>
      <c r="T314" s="402" t="str">
        <f>IF(S315=" "," ",IF(S315&gt;=$H$6,"CUMPLE","NO CUMPLE"))</f>
        <v>NO CUMPLE</v>
      </c>
      <c r="U314" s="65"/>
      <c r="V314" s="65"/>
      <c r="W314" s="49"/>
      <c r="X314" s="49"/>
      <c r="Y314" s="49"/>
      <c r="Z314" s="49"/>
      <c r="AA314" s="65"/>
      <c r="AB314" s="65"/>
      <c r="AC314" s="65"/>
      <c r="AD314" s="65"/>
      <c r="AE314" s="65"/>
      <c r="AF314" s="65"/>
      <c r="AG314" s="65"/>
      <c r="AH314" s="65"/>
      <c r="AI314" s="65"/>
    </row>
    <row r="315" spans="1:35" ht="24.75" hidden="1" customHeight="1" x14ac:dyDescent="0.2">
      <c r="A315" s="78"/>
      <c r="B315" s="357"/>
      <c r="C315" s="358"/>
      <c r="D315" s="358"/>
      <c r="E315" s="358"/>
      <c r="F315" s="358"/>
      <c r="G315" s="358"/>
      <c r="H315" s="358"/>
      <c r="I315" s="358"/>
      <c r="J315" s="358"/>
      <c r="K315" s="358"/>
      <c r="L315" s="358"/>
      <c r="M315" s="358"/>
      <c r="N315" s="358"/>
      <c r="O315" s="359"/>
      <c r="P315" s="398" t="s">
        <v>62</v>
      </c>
      <c r="Q315" s="362"/>
      <c r="R315" s="86"/>
      <c r="S315" s="88">
        <f>IFERROR((S314/$P$6)," ")</f>
        <v>0</v>
      </c>
      <c r="T315" s="349"/>
      <c r="U315" s="78"/>
      <c r="V315" s="78"/>
      <c r="W315" s="49"/>
      <c r="X315" s="49"/>
      <c r="Y315" s="49"/>
      <c r="Z315" s="49"/>
      <c r="AA315" s="78"/>
      <c r="AB315" s="78"/>
      <c r="AC315" s="78"/>
      <c r="AD315" s="78"/>
      <c r="AE315" s="78"/>
      <c r="AF315" s="78"/>
      <c r="AG315" s="78"/>
      <c r="AH315" s="78"/>
      <c r="AI315" s="78"/>
    </row>
    <row r="316" spans="1:35" ht="30" hidden="1" customHeight="1" x14ac:dyDescent="0.2">
      <c r="A316" s="49"/>
      <c r="B316" s="49"/>
      <c r="C316" s="49"/>
      <c r="D316" s="49"/>
      <c r="E316" s="61"/>
      <c r="F316" s="62"/>
      <c r="G316" s="62"/>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row>
    <row r="317" spans="1:35" ht="30" hidden="1" customHeight="1" x14ac:dyDescent="0.2">
      <c r="A317" s="49"/>
      <c r="B317" s="49"/>
      <c r="C317" s="49"/>
      <c r="D317" s="49"/>
      <c r="E317" s="61"/>
      <c r="F317" s="62"/>
      <c r="G317" s="62"/>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row>
    <row r="318" spans="1:35" ht="36" hidden="1" customHeight="1" x14ac:dyDescent="0.2">
      <c r="A318" s="49"/>
      <c r="B318" s="63">
        <v>15</v>
      </c>
      <c r="C318" s="363" t="s">
        <v>63</v>
      </c>
      <c r="D318" s="361"/>
      <c r="E318" s="362"/>
      <c r="F318" s="360">
        <f>IFERROR(VLOOKUP(B318,LISTA_OFERENTES,2,FALSE)," ")</f>
        <v>0</v>
      </c>
      <c r="G318" s="361"/>
      <c r="H318" s="361"/>
      <c r="I318" s="361"/>
      <c r="J318" s="361"/>
      <c r="K318" s="361"/>
      <c r="L318" s="361"/>
      <c r="M318" s="361"/>
      <c r="N318" s="361"/>
      <c r="O318" s="362"/>
      <c r="P318" s="399" t="s">
        <v>39</v>
      </c>
      <c r="Q318" s="361"/>
      <c r="R318" s="362"/>
      <c r="S318" s="64">
        <f>5-(INT(COUNTBLANK(C321:C335))-10)</f>
        <v>0</v>
      </c>
      <c r="T318" s="65"/>
      <c r="U318" s="49"/>
      <c r="V318" s="49"/>
      <c r="W318" s="49"/>
      <c r="X318" s="49"/>
      <c r="Y318" s="49"/>
      <c r="Z318" s="49"/>
      <c r="AA318" s="49"/>
      <c r="AB318" s="49"/>
      <c r="AC318" s="49"/>
      <c r="AD318" s="49"/>
      <c r="AE318" s="49"/>
      <c r="AF318" s="49"/>
      <c r="AG318" s="49"/>
      <c r="AH318" s="49"/>
      <c r="AI318" s="49"/>
    </row>
    <row r="319" spans="1:35" ht="30" hidden="1" customHeight="1" x14ac:dyDescent="0.25">
      <c r="A319" s="79"/>
      <c r="B319" s="364" t="s">
        <v>40</v>
      </c>
      <c r="C319" s="365" t="s">
        <v>41</v>
      </c>
      <c r="D319" s="365" t="s">
        <v>42</v>
      </c>
      <c r="E319" s="365" t="s">
        <v>43</v>
      </c>
      <c r="F319" s="365" t="s">
        <v>44</v>
      </c>
      <c r="G319" s="365" t="s">
        <v>45</v>
      </c>
      <c r="H319" s="365" t="s">
        <v>46</v>
      </c>
      <c r="I319" s="365" t="s">
        <v>47</v>
      </c>
      <c r="J319" s="391" t="s">
        <v>48</v>
      </c>
      <c r="K319" s="361"/>
      <c r="L319" s="361"/>
      <c r="M319" s="362"/>
      <c r="N319" s="365" t="s">
        <v>49</v>
      </c>
      <c r="O319" s="365" t="s">
        <v>50</v>
      </c>
      <c r="P319" s="89" t="s">
        <v>51</v>
      </c>
      <c r="Q319" s="89"/>
      <c r="R319" s="365" t="s">
        <v>52</v>
      </c>
      <c r="S319" s="365" t="s">
        <v>53</v>
      </c>
      <c r="T319" s="365" t="str">
        <f>T11</f>
        <v>CUMPLE CON EL REQUERIMIENTO OBLIGATORIO DE ESTAR INSCRITA EN AL MENOS DOS DE LOS CÓDIGOS 561017, 561015, 561019 y 561121.PARA LA EXPERIENCIA GENERAL</v>
      </c>
      <c r="U319" s="90"/>
      <c r="V319" s="90"/>
      <c r="W319" s="49"/>
      <c r="X319" s="49"/>
      <c r="Y319" s="49"/>
      <c r="Z319" s="49"/>
      <c r="AA319" s="49"/>
      <c r="AB319" s="49"/>
      <c r="AC319" s="49"/>
      <c r="AD319" s="79"/>
      <c r="AE319" s="79"/>
      <c r="AF319" s="79"/>
      <c r="AG319" s="79"/>
      <c r="AH319" s="79"/>
      <c r="AI319" s="79"/>
    </row>
    <row r="320" spans="1:35" ht="108.75" hidden="1" customHeight="1" x14ac:dyDescent="0.25">
      <c r="A320" s="79"/>
      <c r="B320" s="349"/>
      <c r="C320" s="349"/>
      <c r="D320" s="349"/>
      <c r="E320" s="349"/>
      <c r="F320" s="349"/>
      <c r="G320" s="349"/>
      <c r="H320" s="349"/>
      <c r="I320" s="349"/>
      <c r="J320" s="392" t="s">
        <v>64</v>
      </c>
      <c r="K320" s="361"/>
      <c r="L320" s="361"/>
      <c r="M320" s="362"/>
      <c r="N320" s="349"/>
      <c r="O320" s="349"/>
      <c r="P320" s="69" t="s">
        <v>9</v>
      </c>
      <c r="Q320" s="69" t="s">
        <v>57</v>
      </c>
      <c r="R320" s="349"/>
      <c r="S320" s="349"/>
      <c r="T320" s="349"/>
      <c r="U320" s="90"/>
      <c r="V320" s="90"/>
      <c r="W320" s="49"/>
      <c r="X320" s="49"/>
      <c r="Y320" s="49"/>
      <c r="Z320" s="49"/>
      <c r="AA320" s="49"/>
      <c r="AB320" s="49"/>
      <c r="AC320" s="49"/>
      <c r="AD320" s="79"/>
      <c r="AE320" s="79"/>
      <c r="AF320" s="79"/>
      <c r="AG320" s="79"/>
      <c r="AH320" s="79"/>
      <c r="AI320" s="79"/>
    </row>
    <row r="321" spans="1:35" ht="24.75" hidden="1" customHeight="1" x14ac:dyDescent="0.2">
      <c r="A321" s="76"/>
      <c r="B321" s="351">
        <v>1</v>
      </c>
      <c r="C321" s="352"/>
      <c r="D321" s="352"/>
      <c r="E321" s="352"/>
      <c r="F321" s="352"/>
      <c r="G321" s="353"/>
      <c r="H321" s="354"/>
      <c r="I321" s="387"/>
      <c r="J321" s="80"/>
      <c r="K321" s="2"/>
      <c r="L321" s="80"/>
      <c r="M321" s="2"/>
      <c r="N321" s="366"/>
      <c r="O321" s="366"/>
      <c r="P321" s="352"/>
      <c r="Q321" s="396"/>
      <c r="R321" s="396"/>
      <c r="S321" s="397">
        <f>IF(COUNTIF(J321:M323,"CUMPLE")&gt;=1,(G321*I321),0)* (IF(N321="PRESENTÓ CERTIFICADO",1,0))* (IF(O321="ACORDE A ITEM 5.2.1 (T.R.)",1,0) )* ( IF(OR(Q321="SIN OBSERVACIÓN", Q321="REQUERIMIENTOS SUBSANADOS"),1,0)) *(IF(OR(R321="NINGUNO", R321="CUMPLEN CON LO SOLICITADO"),1,0))</f>
        <v>0</v>
      </c>
      <c r="T321" s="403"/>
      <c r="U321" s="78"/>
      <c r="V321" s="78"/>
      <c r="W321" s="49"/>
      <c r="X321" s="49"/>
      <c r="Y321" s="49"/>
      <c r="Z321" s="49"/>
      <c r="AA321" s="49"/>
      <c r="AB321" s="49"/>
      <c r="AC321" s="49"/>
      <c r="AD321" s="78"/>
      <c r="AE321" s="78"/>
      <c r="AF321" s="78"/>
      <c r="AG321" s="78"/>
      <c r="AH321" s="78"/>
      <c r="AI321" s="78"/>
    </row>
    <row r="322" spans="1:35" ht="24.75" hidden="1" customHeight="1" x14ac:dyDescent="0.2">
      <c r="A322" s="76"/>
      <c r="B322" s="348"/>
      <c r="C322" s="348"/>
      <c r="D322" s="348"/>
      <c r="E322" s="348"/>
      <c r="F322" s="348"/>
      <c r="G322" s="348"/>
      <c r="H322" s="348"/>
      <c r="I322" s="348"/>
      <c r="J322" s="80"/>
      <c r="K322" s="2"/>
      <c r="L322" s="80"/>
      <c r="M322" s="2"/>
      <c r="N322" s="348"/>
      <c r="O322" s="348"/>
      <c r="P322" s="348"/>
      <c r="Q322" s="348"/>
      <c r="R322" s="348"/>
      <c r="S322" s="348"/>
      <c r="T322" s="348"/>
      <c r="U322" s="78"/>
      <c r="V322" s="78"/>
      <c r="W322" s="49"/>
      <c r="X322" s="49"/>
      <c r="Y322" s="49"/>
      <c r="Z322" s="49"/>
      <c r="AA322" s="49"/>
      <c r="AB322" s="49"/>
      <c r="AC322" s="49"/>
      <c r="AD322" s="78"/>
      <c r="AE322" s="78"/>
      <c r="AF322" s="78"/>
      <c r="AG322" s="78"/>
      <c r="AH322" s="78"/>
      <c r="AI322" s="78"/>
    </row>
    <row r="323" spans="1:35" ht="24.75" hidden="1" customHeight="1" x14ac:dyDescent="0.2">
      <c r="A323" s="76"/>
      <c r="B323" s="349"/>
      <c r="C323" s="349"/>
      <c r="D323" s="349"/>
      <c r="E323" s="349"/>
      <c r="F323" s="349"/>
      <c r="G323" s="349"/>
      <c r="H323" s="349"/>
      <c r="I323" s="349"/>
      <c r="J323" s="80"/>
      <c r="K323" s="2"/>
      <c r="L323" s="80"/>
      <c r="M323" s="2"/>
      <c r="N323" s="349"/>
      <c r="O323" s="349"/>
      <c r="P323" s="349"/>
      <c r="Q323" s="349"/>
      <c r="R323" s="349"/>
      <c r="S323" s="349"/>
      <c r="T323" s="348"/>
      <c r="U323" s="78"/>
      <c r="V323" s="78"/>
      <c r="W323" s="49"/>
      <c r="X323" s="49"/>
      <c r="Y323" s="49"/>
      <c r="Z323" s="49"/>
      <c r="AA323" s="49"/>
      <c r="AB323" s="49"/>
      <c r="AC323" s="49"/>
      <c r="AD323" s="78"/>
      <c r="AE323" s="78"/>
      <c r="AF323" s="78"/>
      <c r="AG323" s="78"/>
      <c r="AH323" s="78"/>
      <c r="AI323" s="78"/>
    </row>
    <row r="324" spans="1:35" ht="24.75" hidden="1" customHeight="1" x14ac:dyDescent="0.2">
      <c r="A324" s="76"/>
      <c r="B324" s="351">
        <v>2</v>
      </c>
      <c r="C324" s="385"/>
      <c r="D324" s="385"/>
      <c r="E324" s="385"/>
      <c r="F324" s="385"/>
      <c r="G324" s="386"/>
      <c r="H324" s="354"/>
      <c r="I324" s="404"/>
      <c r="J324" s="80"/>
      <c r="K324" s="2"/>
      <c r="L324" s="80"/>
      <c r="M324" s="2"/>
      <c r="N324" s="366"/>
      <c r="O324" s="366"/>
      <c r="P324" s="400"/>
      <c r="Q324" s="401"/>
      <c r="R324" s="401"/>
      <c r="S324" s="397">
        <f>IF(COUNTIF(J324:M326,"CUMPLE")&gt;=1,(G324*I324),0)* (IF(N324="PRESENTÓ CERTIFICADO",1,0))* (IF(O324="ACORDE A ITEM 5.2.1 (T.R.)",1,0) )* ( IF(OR(Q324="SIN OBSERVACIÓN", Q324="REQUERIMIENTOS SUBSANADOS"),1,0)) *(IF(OR(R324="NINGUNO", R324="CUMPLEN CON LO SOLICITADO"),1,0))</f>
        <v>0</v>
      </c>
      <c r="T324" s="348"/>
      <c r="U324" s="78"/>
      <c r="V324" s="78"/>
      <c r="W324" s="49"/>
      <c r="X324" s="49"/>
      <c r="Y324" s="49"/>
      <c r="Z324" s="49"/>
      <c r="AA324" s="49"/>
      <c r="AB324" s="49"/>
      <c r="AC324" s="49"/>
      <c r="AD324" s="78"/>
      <c r="AE324" s="78"/>
      <c r="AF324" s="78"/>
      <c r="AG324" s="78"/>
      <c r="AH324" s="78"/>
      <c r="AI324" s="78"/>
    </row>
    <row r="325" spans="1:35" ht="24.75" hidden="1" customHeight="1" x14ac:dyDescent="0.2">
      <c r="A325" s="76"/>
      <c r="B325" s="348"/>
      <c r="C325" s="348"/>
      <c r="D325" s="348"/>
      <c r="E325" s="348"/>
      <c r="F325" s="348"/>
      <c r="G325" s="348"/>
      <c r="H325" s="348"/>
      <c r="I325" s="348"/>
      <c r="J325" s="80"/>
      <c r="K325" s="2"/>
      <c r="L325" s="80"/>
      <c r="M325" s="2"/>
      <c r="N325" s="348"/>
      <c r="O325" s="348"/>
      <c r="P325" s="348"/>
      <c r="Q325" s="348"/>
      <c r="R325" s="348"/>
      <c r="S325" s="348"/>
      <c r="T325" s="348"/>
      <c r="U325" s="78"/>
      <c r="V325" s="78"/>
      <c r="W325" s="49"/>
      <c r="X325" s="49"/>
      <c r="Y325" s="49"/>
      <c r="Z325" s="49"/>
      <c r="AA325" s="49"/>
      <c r="AB325" s="49"/>
      <c r="AC325" s="49"/>
      <c r="AD325" s="78"/>
      <c r="AE325" s="78"/>
      <c r="AF325" s="78"/>
      <c r="AG325" s="78"/>
      <c r="AH325" s="78"/>
      <c r="AI325" s="78"/>
    </row>
    <row r="326" spans="1:35" ht="24.75" hidden="1" customHeight="1" x14ac:dyDescent="0.2">
      <c r="A326" s="76"/>
      <c r="B326" s="349"/>
      <c r="C326" s="349"/>
      <c r="D326" s="349"/>
      <c r="E326" s="349"/>
      <c r="F326" s="349"/>
      <c r="G326" s="349"/>
      <c r="H326" s="349"/>
      <c r="I326" s="349"/>
      <c r="J326" s="80"/>
      <c r="K326" s="2"/>
      <c r="L326" s="80"/>
      <c r="M326" s="2"/>
      <c r="N326" s="349"/>
      <c r="O326" s="349"/>
      <c r="P326" s="349"/>
      <c r="Q326" s="349"/>
      <c r="R326" s="349"/>
      <c r="S326" s="349"/>
      <c r="T326" s="348"/>
      <c r="U326" s="78"/>
      <c r="V326" s="78"/>
      <c r="W326" s="49"/>
      <c r="X326" s="49"/>
      <c r="Y326" s="49"/>
      <c r="Z326" s="49"/>
      <c r="AA326" s="49"/>
      <c r="AB326" s="49"/>
      <c r="AC326" s="49"/>
      <c r="AD326" s="78"/>
      <c r="AE326" s="78"/>
      <c r="AF326" s="78"/>
      <c r="AG326" s="78"/>
      <c r="AH326" s="78"/>
      <c r="AI326" s="78"/>
    </row>
    <row r="327" spans="1:35" ht="24.75" hidden="1" customHeight="1" x14ac:dyDescent="0.2">
      <c r="A327" s="76"/>
      <c r="B327" s="351">
        <v>3</v>
      </c>
      <c r="C327" s="352"/>
      <c r="D327" s="352"/>
      <c r="E327" s="352"/>
      <c r="F327" s="352"/>
      <c r="G327" s="353"/>
      <c r="H327" s="354"/>
      <c r="I327" s="387"/>
      <c r="J327" s="80"/>
      <c r="K327" s="2"/>
      <c r="L327" s="80"/>
      <c r="M327" s="2"/>
      <c r="N327" s="366"/>
      <c r="O327" s="366"/>
      <c r="P327" s="352"/>
      <c r="Q327" s="396"/>
      <c r="R327" s="396"/>
      <c r="S327" s="397">
        <f>IF(COUNTIF(J327:M329,"CUMPLE")&gt;=1,(G327*I327),0)* (IF(N327="PRESENTÓ CERTIFICADO",1,0))* (IF(O327="ACORDE A ITEM 5.2.1 (T.R.)",1,0) )* ( IF(OR(Q327="SIN OBSERVACIÓN", Q327="REQUERIMIENTOS SUBSANADOS"),1,0)) *(IF(OR(R327="NINGUNO", R327="CUMPLEN CON LO SOLICITADO"),1,0))</f>
        <v>0</v>
      </c>
      <c r="T327" s="348"/>
      <c r="U327" s="78"/>
      <c r="V327" s="78"/>
      <c r="W327" s="49"/>
      <c r="X327" s="49"/>
      <c r="Y327" s="49"/>
      <c r="Z327" s="49"/>
      <c r="AA327" s="49"/>
      <c r="AB327" s="49"/>
      <c r="AC327" s="49"/>
      <c r="AD327" s="78"/>
      <c r="AE327" s="78"/>
      <c r="AF327" s="78"/>
      <c r="AG327" s="78"/>
      <c r="AH327" s="78"/>
      <c r="AI327" s="78"/>
    </row>
    <row r="328" spans="1:35" ht="24.75" hidden="1" customHeight="1" x14ac:dyDescent="0.2">
      <c r="A328" s="76"/>
      <c r="B328" s="348"/>
      <c r="C328" s="348"/>
      <c r="D328" s="348"/>
      <c r="E328" s="348"/>
      <c r="F328" s="348"/>
      <c r="G328" s="348"/>
      <c r="H328" s="348"/>
      <c r="I328" s="348"/>
      <c r="J328" s="80"/>
      <c r="K328" s="2"/>
      <c r="L328" s="80"/>
      <c r="M328" s="2"/>
      <c r="N328" s="348"/>
      <c r="O328" s="348"/>
      <c r="P328" s="348"/>
      <c r="Q328" s="348"/>
      <c r="R328" s="348"/>
      <c r="S328" s="348"/>
      <c r="T328" s="348"/>
      <c r="U328" s="78"/>
      <c r="V328" s="78"/>
      <c r="W328" s="49"/>
      <c r="X328" s="49"/>
      <c r="Y328" s="49"/>
      <c r="Z328" s="49"/>
      <c r="AA328" s="49"/>
      <c r="AB328" s="49"/>
      <c r="AC328" s="49"/>
      <c r="AD328" s="78"/>
      <c r="AE328" s="78"/>
      <c r="AF328" s="78"/>
      <c r="AG328" s="78"/>
      <c r="AH328" s="78"/>
      <c r="AI328" s="78"/>
    </row>
    <row r="329" spans="1:35" ht="24.75" hidden="1" customHeight="1" x14ac:dyDescent="0.2">
      <c r="A329" s="76"/>
      <c r="B329" s="349"/>
      <c r="C329" s="349"/>
      <c r="D329" s="349"/>
      <c r="E329" s="349"/>
      <c r="F329" s="349"/>
      <c r="G329" s="349"/>
      <c r="H329" s="349"/>
      <c r="I329" s="349"/>
      <c r="J329" s="80"/>
      <c r="K329" s="2"/>
      <c r="L329" s="80"/>
      <c r="M329" s="2"/>
      <c r="N329" s="349"/>
      <c r="O329" s="349"/>
      <c r="P329" s="349"/>
      <c r="Q329" s="349"/>
      <c r="R329" s="349"/>
      <c r="S329" s="349"/>
      <c r="T329" s="348"/>
      <c r="U329" s="78"/>
      <c r="V329" s="78"/>
      <c r="W329" s="49"/>
      <c r="X329" s="49"/>
      <c r="Y329" s="49"/>
      <c r="Z329" s="49"/>
      <c r="AA329" s="49"/>
      <c r="AB329" s="49"/>
      <c r="AC329" s="49"/>
      <c r="AD329" s="78"/>
      <c r="AE329" s="78"/>
      <c r="AF329" s="78"/>
      <c r="AG329" s="78"/>
      <c r="AH329" s="78"/>
      <c r="AI329" s="78"/>
    </row>
    <row r="330" spans="1:35" ht="24.75" hidden="1" customHeight="1" x14ac:dyDescent="0.2">
      <c r="A330" s="76"/>
      <c r="B330" s="351">
        <v>4</v>
      </c>
      <c r="C330" s="385"/>
      <c r="D330" s="385"/>
      <c r="E330" s="385"/>
      <c r="F330" s="385"/>
      <c r="G330" s="386"/>
      <c r="H330" s="354"/>
      <c r="I330" s="404"/>
      <c r="J330" s="80"/>
      <c r="K330" s="2"/>
      <c r="L330" s="80"/>
      <c r="M330" s="2"/>
      <c r="N330" s="366"/>
      <c r="O330" s="366"/>
      <c r="P330" s="400"/>
      <c r="Q330" s="401"/>
      <c r="R330" s="401"/>
      <c r="S330" s="397">
        <f>IF(COUNTIF(J330:M332,"CUMPLE")&gt;=1,(G330*I330),0)* (IF(N330="PRESENTÓ CERTIFICADO",1,0))* (IF(O330="ACORDE A ITEM 5.2.1 (T.R.)",1,0) )* ( IF(OR(Q330="SIN OBSERVACIÓN", Q330="REQUERIMIENTOS SUBSANADOS"),1,0)) *(IF(OR(R330="NINGUNO", R330="CUMPLEN CON LO SOLICITADO"),1,0))</f>
        <v>0</v>
      </c>
      <c r="T330" s="348"/>
      <c r="U330" s="78"/>
      <c r="V330" s="78"/>
      <c r="W330" s="49"/>
      <c r="X330" s="49"/>
      <c r="Y330" s="49"/>
      <c r="Z330" s="49"/>
      <c r="AA330" s="49"/>
      <c r="AB330" s="49"/>
      <c r="AC330" s="49"/>
      <c r="AD330" s="78"/>
      <c r="AE330" s="78"/>
      <c r="AF330" s="78"/>
      <c r="AG330" s="78"/>
      <c r="AH330" s="78"/>
      <c r="AI330" s="78"/>
    </row>
    <row r="331" spans="1:35" ht="24.75" hidden="1" customHeight="1" x14ac:dyDescent="0.2">
      <c r="A331" s="76"/>
      <c r="B331" s="348"/>
      <c r="C331" s="348"/>
      <c r="D331" s="348"/>
      <c r="E331" s="348"/>
      <c r="F331" s="348"/>
      <c r="G331" s="348"/>
      <c r="H331" s="348"/>
      <c r="I331" s="348"/>
      <c r="J331" s="80"/>
      <c r="K331" s="2"/>
      <c r="L331" s="80"/>
      <c r="M331" s="2"/>
      <c r="N331" s="348"/>
      <c r="O331" s="348"/>
      <c r="P331" s="348"/>
      <c r="Q331" s="348"/>
      <c r="R331" s="348"/>
      <c r="S331" s="348"/>
      <c r="T331" s="348"/>
      <c r="U331" s="78"/>
      <c r="V331" s="78"/>
      <c r="W331" s="49"/>
      <c r="X331" s="49"/>
      <c r="Y331" s="49"/>
      <c r="Z331" s="49"/>
      <c r="AA331" s="49"/>
      <c r="AB331" s="49"/>
      <c r="AC331" s="49"/>
      <c r="AD331" s="78"/>
      <c r="AE331" s="78"/>
      <c r="AF331" s="78"/>
      <c r="AG331" s="78"/>
      <c r="AH331" s="78"/>
      <c r="AI331" s="78"/>
    </row>
    <row r="332" spans="1:35" ht="24.75" hidden="1" customHeight="1" x14ac:dyDescent="0.2">
      <c r="A332" s="76"/>
      <c r="B332" s="349"/>
      <c r="C332" s="349"/>
      <c r="D332" s="349"/>
      <c r="E332" s="349"/>
      <c r="F332" s="349"/>
      <c r="G332" s="349"/>
      <c r="H332" s="349"/>
      <c r="I332" s="349"/>
      <c r="J332" s="80"/>
      <c r="K332" s="2"/>
      <c r="L332" s="80"/>
      <c r="M332" s="2"/>
      <c r="N332" s="349"/>
      <c r="O332" s="349"/>
      <c r="P332" s="349"/>
      <c r="Q332" s="349"/>
      <c r="R332" s="349"/>
      <c r="S332" s="349"/>
      <c r="T332" s="348"/>
      <c r="U332" s="78"/>
      <c r="V332" s="78"/>
      <c r="W332" s="49"/>
      <c r="X332" s="49"/>
      <c r="Y332" s="49"/>
      <c r="Z332" s="49"/>
      <c r="AA332" s="49"/>
      <c r="AB332" s="49"/>
      <c r="AC332" s="49"/>
      <c r="AD332" s="78"/>
      <c r="AE332" s="78"/>
      <c r="AF332" s="78"/>
      <c r="AG332" s="78"/>
      <c r="AH332" s="78"/>
      <c r="AI332" s="78"/>
    </row>
    <row r="333" spans="1:35" ht="24.75" hidden="1" customHeight="1" x14ac:dyDescent="0.2">
      <c r="A333" s="76"/>
      <c r="B333" s="351">
        <v>5</v>
      </c>
      <c r="C333" s="352"/>
      <c r="D333" s="352"/>
      <c r="E333" s="352"/>
      <c r="F333" s="352"/>
      <c r="G333" s="353"/>
      <c r="H333" s="354"/>
      <c r="I333" s="387"/>
      <c r="J333" s="80"/>
      <c r="K333" s="2"/>
      <c r="L333" s="80"/>
      <c r="M333" s="2"/>
      <c r="N333" s="366"/>
      <c r="O333" s="366"/>
      <c r="P333" s="352"/>
      <c r="Q333" s="396"/>
      <c r="R333" s="396"/>
      <c r="S333" s="397">
        <f>IF(COUNTIF(J333:M335,"CUMPLE")&gt;=1,(G333*I333),0)* (IF(N333="PRESENTÓ CERTIFICADO",1,0))* (IF(O333="ACORDE A ITEM 5.2.1 (T.R.)",1,0) )* ( IF(OR(Q333="SIN OBSERVACIÓN", Q333="REQUERIMIENTOS SUBSANADOS"),1,0)) *(IF(OR(R333="NINGUNO", R333="CUMPLEN CON LO SOLICITADO"),1,0))</f>
        <v>0</v>
      </c>
      <c r="T333" s="348"/>
      <c r="U333" s="78"/>
      <c r="V333" s="78"/>
      <c r="W333" s="49"/>
      <c r="X333" s="49"/>
      <c r="Y333" s="49"/>
      <c r="Z333" s="49"/>
      <c r="AA333" s="49"/>
      <c r="AB333" s="49"/>
      <c r="AC333" s="49"/>
      <c r="AD333" s="78"/>
      <c r="AE333" s="78"/>
      <c r="AF333" s="78"/>
      <c r="AG333" s="78"/>
      <c r="AH333" s="78"/>
      <c r="AI333" s="78"/>
    </row>
    <row r="334" spans="1:35" ht="24.75" hidden="1" customHeight="1" x14ac:dyDescent="0.2">
      <c r="A334" s="76"/>
      <c r="B334" s="348"/>
      <c r="C334" s="348"/>
      <c r="D334" s="348"/>
      <c r="E334" s="348"/>
      <c r="F334" s="348"/>
      <c r="G334" s="348"/>
      <c r="H334" s="348"/>
      <c r="I334" s="348"/>
      <c r="J334" s="80"/>
      <c r="K334" s="2"/>
      <c r="L334" s="80"/>
      <c r="M334" s="2"/>
      <c r="N334" s="348"/>
      <c r="O334" s="348"/>
      <c r="P334" s="348"/>
      <c r="Q334" s="348"/>
      <c r="R334" s="348"/>
      <c r="S334" s="348"/>
      <c r="T334" s="348"/>
      <c r="U334" s="78"/>
      <c r="V334" s="78"/>
      <c r="W334" s="49"/>
      <c r="X334" s="49"/>
      <c r="Y334" s="49"/>
      <c r="Z334" s="49"/>
      <c r="AA334" s="49"/>
      <c r="AB334" s="49"/>
      <c r="AC334" s="49"/>
      <c r="AD334" s="78"/>
      <c r="AE334" s="78"/>
      <c r="AF334" s="78"/>
      <c r="AG334" s="78"/>
      <c r="AH334" s="78"/>
      <c r="AI334" s="78"/>
    </row>
    <row r="335" spans="1:35" ht="24.75" hidden="1" customHeight="1" x14ac:dyDescent="0.2">
      <c r="A335" s="76"/>
      <c r="B335" s="349"/>
      <c r="C335" s="349"/>
      <c r="D335" s="349"/>
      <c r="E335" s="349"/>
      <c r="F335" s="349"/>
      <c r="G335" s="349"/>
      <c r="H335" s="349"/>
      <c r="I335" s="349"/>
      <c r="J335" s="80"/>
      <c r="K335" s="2"/>
      <c r="L335" s="80"/>
      <c r="M335" s="2"/>
      <c r="N335" s="349"/>
      <c r="O335" s="349"/>
      <c r="P335" s="349"/>
      <c r="Q335" s="349"/>
      <c r="R335" s="349"/>
      <c r="S335" s="349"/>
      <c r="T335" s="349"/>
      <c r="U335" s="78"/>
      <c r="V335" s="78"/>
      <c r="W335" s="49"/>
      <c r="X335" s="49"/>
      <c r="Y335" s="49"/>
      <c r="Z335" s="49"/>
      <c r="AA335" s="78"/>
      <c r="AB335" s="78"/>
      <c r="AC335" s="78"/>
      <c r="AD335" s="78"/>
      <c r="AE335" s="78"/>
      <c r="AF335" s="78"/>
      <c r="AG335" s="78"/>
      <c r="AH335" s="78"/>
      <c r="AI335" s="78"/>
    </row>
    <row r="336" spans="1:35" ht="24.75" hidden="1" customHeight="1" x14ac:dyDescent="0.2">
      <c r="A336" s="65"/>
      <c r="B336" s="355" t="str">
        <f>IF(S337=" "," ",IF(S337&gt;=$H$6,"CUMPLE CON LA EXPERIENCIA REQUERIDA","NO CUMPLE CON LA EXPERIENCIA REQUERIDA"))</f>
        <v>NO CUMPLE CON LA EXPERIENCIA REQUERIDA</v>
      </c>
      <c r="C336" s="337"/>
      <c r="D336" s="337"/>
      <c r="E336" s="337"/>
      <c r="F336" s="337"/>
      <c r="G336" s="337"/>
      <c r="H336" s="337"/>
      <c r="I336" s="337"/>
      <c r="J336" s="337"/>
      <c r="K336" s="337"/>
      <c r="L336" s="337"/>
      <c r="M336" s="337"/>
      <c r="N336" s="337"/>
      <c r="O336" s="356"/>
      <c r="P336" s="398" t="s">
        <v>61</v>
      </c>
      <c r="Q336" s="362"/>
      <c r="R336" s="86"/>
      <c r="S336" s="87">
        <f>IF(T321="SI",SUM(S321:S335),0)</f>
        <v>0</v>
      </c>
      <c r="T336" s="402" t="str">
        <f>IF(S337=" "," ",IF(S337&gt;=$H$6,"CUMPLE","NO CUMPLE"))</f>
        <v>NO CUMPLE</v>
      </c>
      <c r="U336" s="65"/>
      <c r="V336" s="65"/>
      <c r="W336" s="49"/>
      <c r="X336" s="49"/>
      <c r="Y336" s="49"/>
      <c r="Z336" s="49"/>
      <c r="AA336" s="65"/>
      <c r="AB336" s="65"/>
      <c r="AC336" s="65"/>
      <c r="AD336" s="65"/>
      <c r="AE336" s="65"/>
      <c r="AF336" s="65"/>
      <c r="AG336" s="65"/>
      <c r="AH336" s="65"/>
      <c r="AI336" s="65"/>
    </row>
    <row r="337" spans="1:35" ht="24.75" hidden="1" customHeight="1" x14ac:dyDescent="0.2">
      <c r="A337" s="78"/>
      <c r="B337" s="357"/>
      <c r="C337" s="358"/>
      <c r="D337" s="358"/>
      <c r="E337" s="358"/>
      <c r="F337" s="358"/>
      <c r="G337" s="358"/>
      <c r="H337" s="358"/>
      <c r="I337" s="358"/>
      <c r="J337" s="358"/>
      <c r="K337" s="358"/>
      <c r="L337" s="358"/>
      <c r="M337" s="358"/>
      <c r="N337" s="358"/>
      <c r="O337" s="359"/>
      <c r="P337" s="398" t="s">
        <v>62</v>
      </c>
      <c r="Q337" s="362"/>
      <c r="R337" s="86"/>
      <c r="S337" s="88">
        <f>IFERROR((S336/$P$6)," ")</f>
        <v>0</v>
      </c>
      <c r="T337" s="349"/>
      <c r="U337" s="78"/>
      <c r="V337" s="78"/>
      <c r="W337" s="49"/>
      <c r="X337" s="49"/>
      <c r="Y337" s="49"/>
      <c r="Z337" s="49"/>
      <c r="AA337" s="78"/>
      <c r="AB337" s="78"/>
      <c r="AC337" s="78"/>
      <c r="AD337" s="78"/>
      <c r="AE337" s="78"/>
      <c r="AF337" s="78"/>
      <c r="AG337" s="78"/>
      <c r="AH337" s="78"/>
      <c r="AI337" s="78"/>
    </row>
    <row r="338" spans="1:35" ht="30" hidden="1" customHeight="1" x14ac:dyDescent="0.2">
      <c r="A338" s="49"/>
      <c r="B338" s="49"/>
      <c r="C338" s="49"/>
      <c r="D338" s="49"/>
      <c r="E338" s="61"/>
      <c r="F338" s="62"/>
      <c r="G338" s="62"/>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row>
    <row r="339" spans="1:35" ht="30" customHeight="1" x14ac:dyDescent="0.2">
      <c r="A339" s="49"/>
      <c r="B339" s="49"/>
      <c r="C339" s="49"/>
      <c r="D339" s="49"/>
      <c r="E339" s="61"/>
      <c r="F339" s="62"/>
      <c r="G339" s="62"/>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row>
    <row r="340" spans="1:35" ht="30" customHeight="1" x14ac:dyDescent="0.2">
      <c r="A340" s="49"/>
      <c r="B340" s="49"/>
      <c r="C340" s="49"/>
      <c r="D340" s="49"/>
      <c r="E340" s="61"/>
      <c r="F340" s="62"/>
      <c r="G340" s="62"/>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row>
    <row r="341" spans="1:35" ht="30" customHeight="1" x14ac:dyDescent="0.2">
      <c r="A341" s="49"/>
      <c r="B341" s="49"/>
      <c r="C341" s="49"/>
      <c r="D341" s="49"/>
      <c r="E341" s="61"/>
      <c r="F341" s="62"/>
      <c r="G341" s="62"/>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row>
    <row r="342" spans="1:35" ht="30" customHeight="1" x14ac:dyDescent="0.2">
      <c r="A342" s="49"/>
      <c r="B342" s="49"/>
      <c r="C342" s="49"/>
      <c r="D342" s="49"/>
      <c r="E342" s="61"/>
      <c r="F342" s="62"/>
      <c r="G342" s="62"/>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row>
    <row r="343" spans="1:35" ht="30" customHeight="1" x14ac:dyDescent="0.2">
      <c r="A343" s="49"/>
      <c r="B343" s="49"/>
      <c r="C343" s="49"/>
      <c r="D343" s="49"/>
      <c r="E343" s="61"/>
      <c r="F343" s="62"/>
      <c r="G343" s="62"/>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row>
    <row r="344" spans="1:35" ht="30" customHeight="1" x14ac:dyDescent="0.2">
      <c r="A344" s="49"/>
      <c r="B344" s="49"/>
      <c r="C344" s="49"/>
      <c r="D344" s="49"/>
      <c r="E344" s="61"/>
      <c r="F344" s="62"/>
      <c r="G344" s="62"/>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row>
    <row r="345" spans="1:35" ht="30" customHeight="1" x14ac:dyDescent="0.2">
      <c r="A345" s="49"/>
      <c r="B345" s="49"/>
      <c r="C345" s="49"/>
      <c r="D345" s="49"/>
      <c r="E345" s="61"/>
      <c r="F345" s="62"/>
      <c r="G345" s="62"/>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row>
    <row r="346" spans="1:35" ht="30" customHeight="1" x14ac:dyDescent="0.2">
      <c r="A346" s="49"/>
      <c r="B346" s="49"/>
      <c r="C346" s="49"/>
      <c r="D346" s="49"/>
      <c r="E346" s="61"/>
      <c r="F346" s="62"/>
      <c r="G346" s="62"/>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row>
    <row r="347" spans="1:35" ht="30" customHeight="1" x14ac:dyDescent="0.2">
      <c r="A347" s="49"/>
      <c r="B347" s="49"/>
      <c r="C347" s="49"/>
      <c r="D347" s="49"/>
      <c r="E347" s="61"/>
      <c r="F347" s="62"/>
      <c r="G347" s="62"/>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row>
    <row r="348" spans="1:35" ht="30" customHeight="1" x14ac:dyDescent="0.2">
      <c r="A348" s="49"/>
      <c r="B348" s="49"/>
      <c r="C348" s="49"/>
      <c r="D348" s="49"/>
      <c r="E348" s="61"/>
      <c r="F348" s="62"/>
      <c r="G348" s="62"/>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row>
    <row r="349" spans="1:35" ht="30" customHeight="1" x14ac:dyDescent="0.2">
      <c r="A349" s="49"/>
      <c r="B349" s="49"/>
      <c r="C349" s="49"/>
      <c r="D349" s="49"/>
      <c r="E349" s="61"/>
      <c r="F349" s="62"/>
      <c r="G349" s="62"/>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row>
    <row r="350" spans="1:35" ht="30" customHeight="1" x14ac:dyDescent="0.2">
      <c r="A350" s="49"/>
      <c r="B350" s="49"/>
      <c r="C350" s="49"/>
      <c r="D350" s="49"/>
      <c r="E350" s="61"/>
      <c r="F350" s="62"/>
      <c r="G350" s="62"/>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row>
    <row r="351" spans="1:35" ht="30" customHeight="1" x14ac:dyDescent="0.2">
      <c r="A351" s="49"/>
      <c r="B351" s="49"/>
      <c r="C351" s="49"/>
      <c r="D351" s="49"/>
      <c r="E351" s="61"/>
      <c r="F351" s="62"/>
      <c r="G351" s="62"/>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row>
    <row r="352" spans="1:35" ht="30" customHeight="1" x14ac:dyDescent="0.2">
      <c r="A352" s="49"/>
      <c r="B352" s="49"/>
      <c r="C352" s="49"/>
      <c r="D352" s="49"/>
      <c r="E352" s="61"/>
      <c r="F352" s="62"/>
      <c r="G352" s="62"/>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row>
    <row r="353" spans="1:35" ht="30" customHeight="1" x14ac:dyDescent="0.2">
      <c r="A353" s="49"/>
      <c r="B353" s="49"/>
      <c r="C353" s="49"/>
      <c r="D353" s="49"/>
      <c r="E353" s="61"/>
      <c r="F353" s="62"/>
      <c r="G353" s="62"/>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row>
    <row r="354" spans="1:35" ht="30" customHeight="1" x14ac:dyDescent="0.2">
      <c r="A354" s="49"/>
      <c r="B354" s="49"/>
      <c r="C354" s="49"/>
      <c r="D354" s="49"/>
      <c r="E354" s="61"/>
      <c r="F354" s="62"/>
      <c r="G354" s="62"/>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row>
    <row r="355" spans="1:35" ht="30" customHeight="1" x14ac:dyDescent="0.2">
      <c r="A355" s="49"/>
      <c r="B355" s="49"/>
      <c r="C355" s="49"/>
      <c r="D355" s="49"/>
      <c r="E355" s="61"/>
      <c r="F355" s="62"/>
      <c r="G355" s="62"/>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row>
    <row r="356" spans="1:35" ht="30" customHeight="1" x14ac:dyDescent="0.2">
      <c r="A356" s="49"/>
      <c r="B356" s="49"/>
      <c r="C356" s="49"/>
      <c r="D356" s="49"/>
      <c r="E356" s="61"/>
      <c r="F356" s="62"/>
      <c r="G356" s="62"/>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row>
    <row r="357" spans="1:35" ht="30" customHeight="1" x14ac:dyDescent="0.2">
      <c r="A357" s="49"/>
      <c r="B357" s="49"/>
      <c r="C357" s="49"/>
      <c r="D357" s="49"/>
      <c r="E357" s="61"/>
      <c r="F357" s="62"/>
      <c r="G357" s="62"/>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row>
    <row r="358" spans="1:35" ht="30" customHeight="1" x14ac:dyDescent="0.2">
      <c r="A358" s="49"/>
      <c r="B358" s="49"/>
      <c r="C358" s="49"/>
      <c r="D358" s="49"/>
      <c r="E358" s="61"/>
      <c r="F358" s="62"/>
      <c r="G358" s="62"/>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row>
    <row r="359" spans="1:35" ht="30" customHeight="1" x14ac:dyDescent="0.2">
      <c r="A359" s="49"/>
      <c r="B359" s="49"/>
      <c r="C359" s="49"/>
      <c r="D359" s="49"/>
      <c r="E359" s="61"/>
      <c r="F359" s="62"/>
      <c r="G359" s="62"/>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row>
    <row r="360" spans="1:35" ht="30" customHeight="1" x14ac:dyDescent="0.2">
      <c r="A360" s="49"/>
      <c r="B360" s="49"/>
      <c r="C360" s="49"/>
      <c r="D360" s="49"/>
      <c r="E360" s="61"/>
      <c r="F360" s="62"/>
      <c r="G360" s="62"/>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row>
    <row r="361" spans="1:35" ht="30" customHeight="1" x14ac:dyDescent="0.2">
      <c r="A361" s="49"/>
      <c r="B361" s="49"/>
      <c r="C361" s="49"/>
      <c r="D361" s="49"/>
      <c r="E361" s="61"/>
      <c r="F361" s="62"/>
      <c r="G361" s="62"/>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row>
    <row r="362" spans="1:35" ht="30" customHeight="1" x14ac:dyDescent="0.2">
      <c r="A362" s="49"/>
      <c r="B362" s="49"/>
      <c r="C362" s="49"/>
      <c r="D362" s="49"/>
      <c r="E362" s="61"/>
      <c r="F362" s="62"/>
      <c r="G362" s="62"/>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row>
    <row r="363" spans="1:35" ht="30" customHeight="1" x14ac:dyDescent="0.2">
      <c r="A363" s="49"/>
      <c r="B363" s="49"/>
      <c r="C363" s="49"/>
      <c r="D363" s="49"/>
      <c r="E363" s="61"/>
      <c r="F363" s="62"/>
      <c r="G363" s="62"/>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row>
    <row r="364" spans="1:35" ht="30" customHeight="1" x14ac:dyDescent="0.2">
      <c r="A364" s="49"/>
      <c r="B364" s="49"/>
      <c r="C364" s="49"/>
      <c r="D364" s="49"/>
      <c r="E364" s="61"/>
      <c r="F364" s="62"/>
      <c r="G364" s="62"/>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row>
    <row r="365" spans="1:35" ht="30" customHeight="1" x14ac:dyDescent="0.2">
      <c r="A365" s="49"/>
      <c r="B365" s="49"/>
      <c r="C365" s="49"/>
      <c r="D365" s="49"/>
      <c r="E365" s="61"/>
      <c r="F365" s="62"/>
      <c r="G365" s="62"/>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row>
    <row r="366" spans="1:35" ht="30" customHeight="1" x14ac:dyDescent="0.2">
      <c r="A366" s="49"/>
      <c r="B366" s="49"/>
      <c r="C366" s="49"/>
      <c r="D366" s="49"/>
      <c r="E366" s="61"/>
      <c r="F366" s="62"/>
      <c r="G366" s="62"/>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row>
    <row r="367" spans="1:35" ht="30" customHeight="1" x14ac:dyDescent="0.2">
      <c r="A367" s="49"/>
      <c r="B367" s="49"/>
      <c r="C367" s="49"/>
      <c r="D367" s="49"/>
      <c r="E367" s="61"/>
      <c r="F367" s="62"/>
      <c r="G367" s="62"/>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row>
    <row r="368" spans="1:35" ht="30" customHeight="1" x14ac:dyDescent="0.2">
      <c r="A368" s="49"/>
      <c r="B368" s="49"/>
      <c r="C368" s="49"/>
      <c r="D368" s="49"/>
      <c r="E368" s="61"/>
      <c r="F368" s="62"/>
      <c r="G368" s="62"/>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row>
    <row r="369" spans="1:35" ht="30" customHeight="1" x14ac:dyDescent="0.2">
      <c r="A369" s="49"/>
      <c r="B369" s="49"/>
      <c r="C369" s="49"/>
      <c r="D369" s="49"/>
      <c r="E369" s="61"/>
      <c r="F369" s="62"/>
      <c r="G369" s="62"/>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row>
    <row r="370" spans="1:35" ht="30" customHeight="1" x14ac:dyDescent="0.2">
      <c r="A370" s="49"/>
      <c r="B370" s="49"/>
      <c r="C370" s="49"/>
      <c r="D370" s="49"/>
      <c r="E370" s="61"/>
      <c r="F370" s="62"/>
      <c r="G370" s="62"/>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row>
    <row r="371" spans="1:35" ht="30" customHeight="1" x14ac:dyDescent="0.2">
      <c r="A371" s="49"/>
      <c r="B371" s="49"/>
      <c r="C371" s="49"/>
      <c r="D371" s="49"/>
      <c r="E371" s="61"/>
      <c r="F371" s="62"/>
      <c r="G371" s="62"/>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row>
    <row r="372" spans="1:35" ht="30" customHeight="1" x14ac:dyDescent="0.2">
      <c r="A372" s="49"/>
      <c r="B372" s="49"/>
      <c r="C372" s="49"/>
      <c r="D372" s="49"/>
      <c r="E372" s="61"/>
      <c r="F372" s="62"/>
      <c r="G372" s="62"/>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row>
    <row r="373" spans="1:35" ht="30" customHeight="1" x14ac:dyDescent="0.2">
      <c r="A373" s="49"/>
      <c r="B373" s="49"/>
      <c r="C373" s="49"/>
      <c r="D373" s="49"/>
      <c r="E373" s="61"/>
      <c r="F373" s="62"/>
      <c r="G373" s="62"/>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row>
    <row r="374" spans="1:35" ht="30" customHeight="1" x14ac:dyDescent="0.2">
      <c r="A374" s="49"/>
      <c r="B374" s="49"/>
      <c r="C374" s="49"/>
      <c r="D374" s="49"/>
      <c r="E374" s="61"/>
      <c r="F374" s="62"/>
      <c r="G374" s="62"/>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row>
    <row r="375" spans="1:35" ht="30" customHeight="1" x14ac:dyDescent="0.2">
      <c r="A375" s="49"/>
      <c r="B375" s="49"/>
      <c r="C375" s="49"/>
      <c r="D375" s="49"/>
      <c r="E375" s="61"/>
      <c r="F375" s="62"/>
      <c r="G375" s="62"/>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row>
    <row r="376" spans="1:35" ht="30" customHeight="1" x14ac:dyDescent="0.2">
      <c r="A376" s="49"/>
      <c r="B376" s="49"/>
      <c r="C376" s="49"/>
      <c r="D376" s="49"/>
      <c r="E376" s="61"/>
      <c r="F376" s="62"/>
      <c r="G376" s="62"/>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row>
    <row r="377" spans="1:35" ht="30" customHeight="1" x14ac:dyDescent="0.2">
      <c r="A377" s="49"/>
      <c r="B377" s="49"/>
      <c r="C377" s="49"/>
      <c r="D377" s="49"/>
      <c r="E377" s="61"/>
      <c r="F377" s="62"/>
      <c r="G377" s="62"/>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row>
    <row r="378" spans="1:35" ht="30" customHeight="1" x14ac:dyDescent="0.2">
      <c r="A378" s="49"/>
      <c r="B378" s="49"/>
      <c r="C378" s="49"/>
      <c r="D378" s="49"/>
      <c r="E378" s="61"/>
      <c r="F378" s="62"/>
      <c r="G378" s="62"/>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row>
    <row r="379" spans="1:35" ht="30" customHeight="1" x14ac:dyDescent="0.2">
      <c r="A379" s="49"/>
      <c r="B379" s="49"/>
      <c r="C379" s="49"/>
      <c r="D379" s="49"/>
      <c r="E379" s="61"/>
      <c r="F379" s="62"/>
      <c r="G379" s="62"/>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row>
    <row r="380" spans="1:35" ht="30" customHeight="1" x14ac:dyDescent="0.2">
      <c r="A380" s="49"/>
      <c r="B380" s="49"/>
      <c r="C380" s="49"/>
      <c r="D380" s="49"/>
      <c r="E380" s="61"/>
      <c r="F380" s="62"/>
      <c r="G380" s="62"/>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row>
    <row r="381" spans="1:35" ht="30" customHeight="1" x14ac:dyDescent="0.2">
      <c r="A381" s="49"/>
      <c r="B381" s="49"/>
      <c r="C381" s="49"/>
      <c r="D381" s="49"/>
      <c r="E381" s="61"/>
      <c r="F381" s="62"/>
      <c r="G381" s="62"/>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row>
    <row r="382" spans="1:35" ht="30" customHeight="1" x14ac:dyDescent="0.2">
      <c r="A382" s="49"/>
      <c r="B382" s="49"/>
      <c r="C382" s="49"/>
      <c r="D382" s="49"/>
      <c r="E382" s="61"/>
      <c r="F382" s="62"/>
      <c r="G382" s="62"/>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row>
    <row r="383" spans="1:35" ht="30" customHeight="1" x14ac:dyDescent="0.2">
      <c r="A383" s="49"/>
      <c r="B383" s="49"/>
      <c r="C383" s="49"/>
      <c r="D383" s="49"/>
      <c r="E383" s="61"/>
      <c r="F383" s="62"/>
      <c r="G383" s="62"/>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row>
    <row r="384" spans="1:35" ht="30" customHeight="1" x14ac:dyDescent="0.2">
      <c r="A384" s="49"/>
      <c r="B384" s="49"/>
      <c r="C384" s="49"/>
      <c r="D384" s="49"/>
      <c r="E384" s="61"/>
      <c r="F384" s="62"/>
      <c r="G384" s="62"/>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row>
    <row r="385" spans="1:35" ht="30" customHeight="1" x14ac:dyDescent="0.2">
      <c r="A385" s="49"/>
      <c r="B385" s="49"/>
      <c r="C385" s="49"/>
      <c r="D385" s="49"/>
      <c r="E385" s="61"/>
      <c r="F385" s="62"/>
      <c r="G385" s="62"/>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row>
    <row r="386" spans="1:35" ht="30" customHeight="1" x14ac:dyDescent="0.2">
      <c r="A386" s="49"/>
      <c r="B386" s="49"/>
      <c r="C386" s="49"/>
      <c r="D386" s="49"/>
      <c r="E386" s="61"/>
      <c r="F386" s="62"/>
      <c r="G386" s="62"/>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row>
    <row r="387" spans="1:35" ht="30" customHeight="1" x14ac:dyDescent="0.2">
      <c r="A387" s="49"/>
      <c r="B387" s="49"/>
      <c r="C387" s="49"/>
      <c r="D387" s="49"/>
      <c r="E387" s="61"/>
      <c r="F387" s="62"/>
      <c r="G387" s="62"/>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row>
    <row r="388" spans="1:35" ht="30" customHeight="1" x14ac:dyDescent="0.2">
      <c r="A388" s="49"/>
      <c r="B388" s="49"/>
      <c r="C388" s="49"/>
      <c r="D388" s="49"/>
      <c r="E388" s="61"/>
      <c r="F388" s="62"/>
      <c r="G388" s="62"/>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row>
    <row r="389" spans="1:35" ht="30" customHeight="1" x14ac:dyDescent="0.2">
      <c r="A389" s="49"/>
      <c r="B389" s="49"/>
      <c r="C389" s="49"/>
      <c r="D389" s="49"/>
      <c r="E389" s="61"/>
      <c r="F389" s="62"/>
      <c r="G389" s="62"/>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row>
    <row r="390" spans="1:35" ht="30" customHeight="1" x14ac:dyDescent="0.2">
      <c r="A390" s="49"/>
      <c r="B390" s="49"/>
      <c r="C390" s="49"/>
      <c r="D390" s="49"/>
      <c r="E390" s="61"/>
      <c r="F390" s="62"/>
      <c r="G390" s="62"/>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row>
    <row r="391" spans="1:35" ht="30" customHeight="1" x14ac:dyDescent="0.2">
      <c r="A391" s="49"/>
      <c r="B391" s="49"/>
      <c r="C391" s="49"/>
      <c r="D391" s="49"/>
      <c r="E391" s="61"/>
      <c r="F391" s="62"/>
      <c r="G391" s="62"/>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row>
    <row r="392" spans="1:35" ht="30" customHeight="1" x14ac:dyDescent="0.2">
      <c r="A392" s="49"/>
      <c r="B392" s="49"/>
      <c r="C392" s="49"/>
      <c r="D392" s="49"/>
      <c r="E392" s="61"/>
      <c r="F392" s="62"/>
      <c r="G392" s="62"/>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row>
    <row r="393" spans="1:35" ht="30" customHeight="1" x14ac:dyDescent="0.2">
      <c r="A393" s="49"/>
      <c r="B393" s="49"/>
      <c r="C393" s="49"/>
      <c r="D393" s="49"/>
      <c r="E393" s="61"/>
      <c r="F393" s="62"/>
      <c r="G393" s="62"/>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row>
    <row r="394" spans="1:35" ht="30" customHeight="1" x14ac:dyDescent="0.2">
      <c r="A394" s="49"/>
      <c r="B394" s="49"/>
      <c r="C394" s="49"/>
      <c r="D394" s="49"/>
      <c r="E394" s="61"/>
      <c r="F394" s="62"/>
      <c r="G394" s="62"/>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row>
    <row r="395" spans="1:35" ht="30" customHeight="1" x14ac:dyDescent="0.2">
      <c r="A395" s="49"/>
      <c r="B395" s="49"/>
      <c r="C395" s="49"/>
      <c r="D395" s="49"/>
      <c r="E395" s="61"/>
      <c r="F395" s="62"/>
      <c r="G395" s="62"/>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row>
    <row r="396" spans="1:35" ht="30" customHeight="1" x14ac:dyDescent="0.2">
      <c r="A396" s="49"/>
      <c r="B396" s="49"/>
      <c r="C396" s="49"/>
      <c r="D396" s="49"/>
      <c r="E396" s="61"/>
      <c r="F396" s="62"/>
      <c r="G396" s="62"/>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row>
    <row r="397" spans="1:35" ht="30" customHeight="1" x14ac:dyDescent="0.2">
      <c r="A397" s="49"/>
      <c r="B397" s="49"/>
      <c r="C397" s="49"/>
      <c r="D397" s="49"/>
      <c r="E397" s="61"/>
      <c r="F397" s="62"/>
      <c r="G397" s="62"/>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row>
    <row r="398" spans="1:35" ht="30" customHeight="1" x14ac:dyDescent="0.2">
      <c r="A398" s="49"/>
      <c r="B398" s="49"/>
      <c r="C398" s="49"/>
      <c r="D398" s="49"/>
      <c r="E398" s="61"/>
      <c r="F398" s="62"/>
      <c r="G398" s="62"/>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row>
    <row r="399" spans="1:35" ht="30" customHeight="1" x14ac:dyDescent="0.2">
      <c r="A399" s="49"/>
      <c r="B399" s="49"/>
      <c r="C399" s="49"/>
      <c r="D399" s="49"/>
      <c r="E399" s="61"/>
      <c r="F399" s="62"/>
      <c r="G399" s="62"/>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row>
    <row r="400" spans="1:35" ht="30" customHeight="1" x14ac:dyDescent="0.2">
      <c r="A400" s="49"/>
      <c r="B400" s="49"/>
      <c r="C400" s="49"/>
      <c r="D400" s="49"/>
      <c r="E400" s="61"/>
      <c r="F400" s="62"/>
      <c r="G400" s="62"/>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row>
    <row r="401" spans="1:35" ht="30" customHeight="1" x14ac:dyDescent="0.2">
      <c r="A401" s="49"/>
      <c r="B401" s="49"/>
      <c r="C401" s="49"/>
      <c r="D401" s="49"/>
      <c r="E401" s="61"/>
      <c r="F401" s="62"/>
      <c r="G401" s="62"/>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row>
    <row r="402" spans="1:35" ht="30" customHeight="1" x14ac:dyDescent="0.2">
      <c r="A402" s="49"/>
      <c r="B402" s="49"/>
      <c r="C402" s="49"/>
      <c r="D402" s="49"/>
      <c r="E402" s="61"/>
      <c r="F402" s="62"/>
      <c r="G402" s="62"/>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row>
    <row r="403" spans="1:35" ht="30" customHeight="1" x14ac:dyDescent="0.2">
      <c r="A403" s="49"/>
      <c r="B403" s="49"/>
      <c r="C403" s="49"/>
      <c r="D403" s="49"/>
      <c r="E403" s="61"/>
      <c r="F403" s="62"/>
      <c r="G403" s="62"/>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row>
    <row r="404" spans="1:35" ht="30" customHeight="1" x14ac:dyDescent="0.2">
      <c r="A404" s="49"/>
      <c r="B404" s="49"/>
      <c r="C404" s="49"/>
      <c r="D404" s="49"/>
      <c r="E404" s="61"/>
      <c r="F404" s="62"/>
      <c r="G404" s="62"/>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row>
    <row r="405" spans="1:35" ht="30" customHeight="1" x14ac:dyDescent="0.2">
      <c r="A405" s="49"/>
      <c r="B405" s="49"/>
      <c r="C405" s="49"/>
      <c r="D405" s="49"/>
      <c r="E405" s="61"/>
      <c r="F405" s="62"/>
      <c r="G405" s="62"/>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row>
    <row r="406" spans="1:35" ht="30" customHeight="1" x14ac:dyDescent="0.2">
      <c r="A406" s="49"/>
      <c r="B406" s="49"/>
      <c r="C406" s="49"/>
      <c r="D406" s="49"/>
      <c r="E406" s="61"/>
      <c r="F406" s="62"/>
      <c r="G406" s="62"/>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row>
    <row r="407" spans="1:35" ht="30" customHeight="1" x14ac:dyDescent="0.2">
      <c r="A407" s="49"/>
      <c r="B407" s="49"/>
      <c r="C407" s="49"/>
      <c r="D407" s="49"/>
      <c r="E407" s="61"/>
      <c r="F407" s="62"/>
      <c r="G407" s="62"/>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row>
    <row r="408" spans="1:35" ht="30" customHeight="1" x14ac:dyDescent="0.2">
      <c r="A408" s="49"/>
      <c r="B408" s="49"/>
      <c r="C408" s="49"/>
      <c r="D408" s="49"/>
      <c r="E408" s="61"/>
      <c r="F408" s="62"/>
      <c r="G408" s="62"/>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row>
    <row r="409" spans="1:35" ht="30" customHeight="1" x14ac:dyDescent="0.2">
      <c r="A409" s="49"/>
      <c r="B409" s="49"/>
      <c r="C409" s="49"/>
      <c r="D409" s="49"/>
      <c r="E409" s="61"/>
      <c r="F409" s="62"/>
      <c r="G409" s="62"/>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row>
    <row r="410" spans="1:35" ht="30" customHeight="1" x14ac:dyDescent="0.2">
      <c r="A410" s="49"/>
      <c r="B410" s="49"/>
      <c r="C410" s="49"/>
      <c r="D410" s="49"/>
      <c r="E410" s="61"/>
      <c r="F410" s="62"/>
      <c r="G410" s="62"/>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row>
    <row r="411" spans="1:35" ht="30" customHeight="1" x14ac:dyDescent="0.2">
      <c r="A411" s="49"/>
      <c r="B411" s="49"/>
      <c r="C411" s="49"/>
      <c r="D411" s="49"/>
      <c r="E411" s="61"/>
      <c r="F411" s="62"/>
      <c r="G411" s="62"/>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row>
    <row r="412" spans="1:35" ht="30" customHeight="1" x14ac:dyDescent="0.2">
      <c r="A412" s="49"/>
      <c r="B412" s="49"/>
      <c r="C412" s="49"/>
      <c r="D412" s="49"/>
      <c r="E412" s="61"/>
      <c r="F412" s="62"/>
      <c r="G412" s="62"/>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row>
    <row r="413" spans="1:35" ht="30" customHeight="1" x14ac:dyDescent="0.2">
      <c r="A413" s="49"/>
      <c r="B413" s="49"/>
      <c r="C413" s="49"/>
      <c r="D413" s="49"/>
      <c r="E413" s="61"/>
      <c r="F413" s="62"/>
      <c r="G413" s="62"/>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row>
    <row r="414" spans="1:35" ht="30" customHeight="1" x14ac:dyDescent="0.2">
      <c r="A414" s="49"/>
      <c r="B414" s="49"/>
      <c r="C414" s="49"/>
      <c r="D414" s="49"/>
      <c r="E414" s="61"/>
      <c r="F414" s="62"/>
      <c r="G414" s="62"/>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row>
    <row r="415" spans="1:35" ht="30" customHeight="1" x14ac:dyDescent="0.2">
      <c r="A415" s="49"/>
      <c r="B415" s="49"/>
      <c r="C415" s="49"/>
      <c r="D415" s="49"/>
      <c r="E415" s="61"/>
      <c r="F415" s="62"/>
      <c r="G415" s="62"/>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row>
    <row r="416" spans="1:35" ht="30" customHeight="1" x14ac:dyDescent="0.2">
      <c r="A416" s="49"/>
      <c r="B416" s="49"/>
      <c r="C416" s="49"/>
      <c r="D416" s="49"/>
      <c r="E416" s="61"/>
      <c r="F416" s="62"/>
      <c r="G416" s="62"/>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row>
    <row r="417" spans="1:35" ht="30" customHeight="1" x14ac:dyDescent="0.2">
      <c r="A417" s="49"/>
      <c r="B417" s="49"/>
      <c r="C417" s="49"/>
      <c r="D417" s="49"/>
      <c r="E417" s="61"/>
      <c r="F417" s="62"/>
      <c r="G417" s="62"/>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row>
    <row r="418" spans="1:35" ht="30" customHeight="1" x14ac:dyDescent="0.2">
      <c r="A418" s="49"/>
      <c r="B418" s="49"/>
      <c r="C418" s="49"/>
      <c r="D418" s="49"/>
      <c r="E418" s="61"/>
      <c r="F418" s="62"/>
      <c r="G418" s="62"/>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row>
    <row r="419" spans="1:35" ht="30" customHeight="1" x14ac:dyDescent="0.2">
      <c r="A419" s="49"/>
      <c r="B419" s="49"/>
      <c r="C419" s="49"/>
      <c r="D419" s="49"/>
      <c r="E419" s="61"/>
      <c r="F419" s="62"/>
      <c r="G419" s="62"/>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row>
    <row r="420" spans="1:35" ht="30" customHeight="1" x14ac:dyDescent="0.2">
      <c r="A420" s="49"/>
      <c r="B420" s="49"/>
      <c r="C420" s="49"/>
      <c r="D420" s="49"/>
      <c r="E420" s="61"/>
      <c r="F420" s="62"/>
      <c r="G420" s="62"/>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row>
    <row r="421" spans="1:35" ht="30" customHeight="1" x14ac:dyDescent="0.2">
      <c r="A421" s="49"/>
      <c r="B421" s="49"/>
      <c r="C421" s="49"/>
      <c r="D421" s="49"/>
      <c r="E421" s="61"/>
      <c r="F421" s="62"/>
      <c r="G421" s="62"/>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row>
    <row r="422" spans="1:35" ht="30" customHeight="1" x14ac:dyDescent="0.2">
      <c r="A422" s="49"/>
      <c r="B422" s="49"/>
      <c r="C422" s="49"/>
      <c r="D422" s="49"/>
      <c r="E422" s="61"/>
      <c r="F422" s="62"/>
      <c r="G422" s="62"/>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row>
    <row r="423" spans="1:35" ht="30" customHeight="1" x14ac:dyDescent="0.2">
      <c r="A423" s="49"/>
      <c r="B423" s="49"/>
      <c r="C423" s="49"/>
      <c r="D423" s="49"/>
      <c r="E423" s="61"/>
      <c r="F423" s="62"/>
      <c r="G423" s="62"/>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row>
    <row r="424" spans="1:35" ht="30" customHeight="1" x14ac:dyDescent="0.2">
      <c r="A424" s="49"/>
      <c r="B424" s="49"/>
      <c r="C424" s="49"/>
      <c r="D424" s="49"/>
      <c r="E424" s="61"/>
      <c r="F424" s="62"/>
      <c r="G424" s="62"/>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row>
    <row r="425" spans="1:35" ht="30" customHeight="1" x14ac:dyDescent="0.2">
      <c r="A425" s="49"/>
      <c r="B425" s="49"/>
      <c r="C425" s="49"/>
      <c r="D425" s="49"/>
      <c r="E425" s="61"/>
      <c r="F425" s="62"/>
      <c r="G425" s="62"/>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row>
    <row r="426" spans="1:35" ht="30" customHeight="1" x14ac:dyDescent="0.2">
      <c r="A426" s="49"/>
      <c r="B426" s="49"/>
      <c r="C426" s="49"/>
      <c r="D426" s="49"/>
      <c r="E426" s="61"/>
      <c r="F426" s="62"/>
      <c r="G426" s="62"/>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row>
    <row r="427" spans="1:35" ht="30" customHeight="1" x14ac:dyDescent="0.2">
      <c r="A427" s="49"/>
      <c r="B427" s="49"/>
      <c r="C427" s="49"/>
      <c r="D427" s="49"/>
      <c r="E427" s="61"/>
      <c r="F427" s="62"/>
      <c r="G427" s="62"/>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row>
    <row r="428" spans="1:35" ht="30" customHeight="1" x14ac:dyDescent="0.2">
      <c r="A428" s="49"/>
      <c r="B428" s="49"/>
      <c r="C428" s="49"/>
      <c r="D428" s="49"/>
      <c r="E428" s="61"/>
      <c r="F428" s="62"/>
      <c r="G428" s="62"/>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row>
    <row r="429" spans="1:35" ht="30" customHeight="1" x14ac:dyDescent="0.2">
      <c r="A429" s="49"/>
      <c r="B429" s="49"/>
      <c r="C429" s="49"/>
      <c r="D429" s="49"/>
      <c r="E429" s="61"/>
      <c r="F429" s="62"/>
      <c r="G429" s="62"/>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row>
    <row r="430" spans="1:35" ht="30" customHeight="1" x14ac:dyDescent="0.2">
      <c r="A430" s="49"/>
      <c r="B430" s="49"/>
      <c r="C430" s="49"/>
      <c r="D430" s="49"/>
      <c r="E430" s="61"/>
      <c r="F430" s="62"/>
      <c r="G430" s="62"/>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row>
    <row r="431" spans="1:35" ht="30" customHeight="1" x14ac:dyDescent="0.2">
      <c r="A431" s="49"/>
      <c r="B431" s="49"/>
      <c r="C431" s="49"/>
      <c r="D431" s="49"/>
      <c r="E431" s="61"/>
      <c r="F431" s="62"/>
      <c r="G431" s="62"/>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row>
    <row r="432" spans="1:35" ht="30" customHeight="1" x14ac:dyDescent="0.2">
      <c r="A432" s="49"/>
      <c r="B432" s="49"/>
      <c r="C432" s="49"/>
      <c r="D432" s="49"/>
      <c r="E432" s="61"/>
      <c r="F432" s="62"/>
      <c r="G432" s="62"/>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row>
    <row r="433" spans="1:35" ht="30" customHeight="1" x14ac:dyDescent="0.2">
      <c r="A433" s="49"/>
      <c r="B433" s="49"/>
      <c r="C433" s="49"/>
      <c r="D433" s="49"/>
      <c r="E433" s="61"/>
      <c r="F433" s="62"/>
      <c r="G433" s="62"/>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row>
    <row r="434" spans="1:35" ht="30" customHeight="1" x14ac:dyDescent="0.2">
      <c r="A434" s="49"/>
      <c r="B434" s="49"/>
      <c r="C434" s="49"/>
      <c r="D434" s="49"/>
      <c r="E434" s="61"/>
      <c r="F434" s="62"/>
      <c r="G434" s="62"/>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row>
    <row r="435" spans="1:35" ht="30" customHeight="1" x14ac:dyDescent="0.2">
      <c r="A435" s="49"/>
      <c r="B435" s="49"/>
      <c r="C435" s="49"/>
      <c r="D435" s="49"/>
      <c r="E435" s="61"/>
      <c r="F435" s="62"/>
      <c r="G435" s="62"/>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row>
    <row r="436" spans="1:35" ht="30" customHeight="1" x14ac:dyDescent="0.2">
      <c r="A436" s="49"/>
      <c r="B436" s="49"/>
      <c r="C436" s="49"/>
      <c r="D436" s="49"/>
      <c r="E436" s="61"/>
      <c r="F436" s="62"/>
      <c r="G436" s="62"/>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row>
    <row r="437" spans="1:35" ht="30" customHeight="1" x14ac:dyDescent="0.2">
      <c r="A437" s="49"/>
      <c r="B437" s="49"/>
      <c r="C437" s="49"/>
      <c r="D437" s="49"/>
      <c r="E437" s="61"/>
      <c r="F437" s="62"/>
      <c r="G437" s="62"/>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row>
    <row r="438" spans="1:35" ht="30" customHeight="1" x14ac:dyDescent="0.2">
      <c r="A438" s="49"/>
      <c r="B438" s="49"/>
      <c r="C438" s="49"/>
      <c r="D438" s="49"/>
      <c r="E438" s="61"/>
      <c r="F438" s="62"/>
      <c r="G438" s="62"/>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row>
    <row r="439" spans="1:35" ht="30" customHeight="1" x14ac:dyDescent="0.2">
      <c r="A439" s="49"/>
      <c r="B439" s="49"/>
      <c r="C439" s="49"/>
      <c r="D439" s="49"/>
      <c r="E439" s="61"/>
      <c r="F439" s="62"/>
      <c r="G439" s="62"/>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row>
    <row r="440" spans="1:35" ht="30" customHeight="1" x14ac:dyDescent="0.2">
      <c r="A440" s="49"/>
      <c r="B440" s="49"/>
      <c r="C440" s="49"/>
      <c r="D440" s="49"/>
      <c r="E440" s="61"/>
      <c r="F440" s="62"/>
      <c r="G440" s="62"/>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row>
    <row r="441" spans="1:35" ht="30" customHeight="1" x14ac:dyDescent="0.2">
      <c r="A441" s="49"/>
      <c r="B441" s="49"/>
      <c r="C441" s="49"/>
      <c r="D441" s="49"/>
      <c r="E441" s="61"/>
      <c r="F441" s="62"/>
      <c r="G441" s="62"/>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row>
    <row r="442" spans="1:35" ht="30" customHeight="1" x14ac:dyDescent="0.2">
      <c r="A442" s="49"/>
      <c r="B442" s="49"/>
      <c r="C442" s="49"/>
      <c r="D442" s="49"/>
      <c r="E442" s="61"/>
      <c r="F442" s="62"/>
      <c r="G442" s="62"/>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row>
    <row r="443" spans="1:35" ht="30" customHeight="1" x14ac:dyDescent="0.2">
      <c r="A443" s="49"/>
      <c r="B443" s="49"/>
      <c r="C443" s="49"/>
      <c r="D443" s="49"/>
      <c r="E443" s="61"/>
      <c r="F443" s="62"/>
      <c r="G443" s="62"/>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row>
    <row r="444" spans="1:35" ht="30" customHeight="1" x14ac:dyDescent="0.2">
      <c r="A444" s="49"/>
      <c r="B444" s="49"/>
      <c r="C444" s="49"/>
      <c r="D444" s="49"/>
      <c r="E444" s="61"/>
      <c r="F444" s="62"/>
      <c r="G444" s="62"/>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row>
    <row r="445" spans="1:35" ht="30" customHeight="1" x14ac:dyDescent="0.2">
      <c r="A445" s="49"/>
      <c r="B445" s="49"/>
      <c r="C445" s="49"/>
      <c r="D445" s="49"/>
      <c r="E445" s="61"/>
      <c r="F445" s="62"/>
      <c r="G445" s="62"/>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row>
    <row r="446" spans="1:35" ht="30" customHeight="1" x14ac:dyDescent="0.2">
      <c r="A446" s="49"/>
      <c r="B446" s="49"/>
      <c r="C446" s="49"/>
      <c r="D446" s="49"/>
      <c r="E446" s="61"/>
      <c r="F446" s="62"/>
      <c r="G446" s="62"/>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row>
    <row r="447" spans="1:35" ht="30" customHeight="1" x14ac:dyDescent="0.2">
      <c r="A447" s="49"/>
      <c r="B447" s="49"/>
      <c r="C447" s="49"/>
      <c r="D447" s="49"/>
      <c r="E447" s="61"/>
      <c r="F447" s="62"/>
      <c r="G447" s="62"/>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row>
    <row r="448" spans="1:35" ht="30" customHeight="1" x14ac:dyDescent="0.2">
      <c r="A448" s="49"/>
      <c r="B448" s="49"/>
      <c r="C448" s="49"/>
      <c r="D448" s="49"/>
      <c r="E448" s="61"/>
      <c r="F448" s="62"/>
      <c r="G448" s="62"/>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row>
    <row r="449" spans="1:35" ht="30" customHeight="1" x14ac:dyDescent="0.2">
      <c r="A449" s="49"/>
      <c r="B449" s="49"/>
      <c r="C449" s="49"/>
      <c r="D449" s="49"/>
      <c r="E449" s="61"/>
      <c r="F449" s="62"/>
      <c r="G449" s="62"/>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row>
    <row r="450" spans="1:35" ht="30" customHeight="1" x14ac:dyDescent="0.2">
      <c r="A450" s="49"/>
      <c r="B450" s="49"/>
      <c r="C450" s="49"/>
      <c r="D450" s="49"/>
      <c r="E450" s="61"/>
      <c r="F450" s="62"/>
      <c r="G450" s="62"/>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row>
    <row r="451" spans="1:35" ht="30" customHeight="1" x14ac:dyDescent="0.2">
      <c r="A451" s="49"/>
      <c r="B451" s="49"/>
      <c r="C451" s="49"/>
      <c r="D451" s="49"/>
      <c r="E451" s="61"/>
      <c r="F451" s="62"/>
      <c r="G451" s="62"/>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row>
    <row r="452" spans="1:35" ht="30" customHeight="1" x14ac:dyDescent="0.2">
      <c r="A452" s="49"/>
      <c r="B452" s="49"/>
      <c r="C452" s="49"/>
      <c r="D452" s="49"/>
      <c r="E452" s="61"/>
      <c r="F452" s="62"/>
      <c r="G452" s="62"/>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row>
    <row r="453" spans="1:35" ht="30" customHeight="1" x14ac:dyDescent="0.2">
      <c r="A453" s="49"/>
      <c r="B453" s="49"/>
      <c r="C453" s="49"/>
      <c r="D453" s="49"/>
      <c r="E453" s="61"/>
      <c r="F453" s="62"/>
      <c r="G453" s="62"/>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row>
    <row r="454" spans="1:35" ht="30" customHeight="1" x14ac:dyDescent="0.2">
      <c r="A454" s="49"/>
      <c r="B454" s="49"/>
      <c r="C454" s="49"/>
      <c r="D454" s="49"/>
      <c r="E454" s="61"/>
      <c r="F454" s="62"/>
      <c r="G454" s="62"/>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row>
    <row r="455" spans="1:35" ht="30" customHeight="1" x14ac:dyDescent="0.2">
      <c r="A455" s="49"/>
      <c r="B455" s="49"/>
      <c r="C455" s="49"/>
      <c r="D455" s="49"/>
      <c r="E455" s="61"/>
      <c r="F455" s="62"/>
      <c r="G455" s="62"/>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row>
    <row r="456" spans="1:35" ht="30" customHeight="1" x14ac:dyDescent="0.2">
      <c r="A456" s="49"/>
      <c r="B456" s="49"/>
      <c r="C456" s="49"/>
      <c r="D456" s="49"/>
      <c r="E456" s="61"/>
      <c r="F456" s="62"/>
      <c r="G456" s="62"/>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row>
    <row r="457" spans="1:35" ht="30" customHeight="1" x14ac:dyDescent="0.2">
      <c r="A457" s="49"/>
      <c r="B457" s="49"/>
      <c r="C457" s="49"/>
      <c r="D457" s="49"/>
      <c r="E457" s="61"/>
      <c r="F457" s="62"/>
      <c r="G457" s="62"/>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row>
    <row r="458" spans="1:35" ht="30" customHeight="1" x14ac:dyDescent="0.2">
      <c r="A458" s="49"/>
      <c r="B458" s="49"/>
      <c r="C458" s="49"/>
      <c r="D458" s="49"/>
      <c r="E458" s="61"/>
      <c r="F458" s="62"/>
      <c r="G458" s="62"/>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row>
    <row r="459" spans="1:35" ht="30" customHeight="1" x14ac:dyDescent="0.2">
      <c r="A459" s="49"/>
      <c r="B459" s="49"/>
      <c r="C459" s="49"/>
      <c r="D459" s="49"/>
      <c r="E459" s="61"/>
      <c r="F459" s="62"/>
      <c r="G459" s="62"/>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row>
    <row r="460" spans="1:35" ht="30" customHeight="1" x14ac:dyDescent="0.2">
      <c r="A460" s="49"/>
      <c r="B460" s="49"/>
      <c r="C460" s="49"/>
      <c r="D460" s="49"/>
      <c r="E460" s="61"/>
      <c r="F460" s="62"/>
      <c r="G460" s="62"/>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row>
    <row r="461" spans="1:35" ht="30" customHeight="1" x14ac:dyDescent="0.2">
      <c r="A461" s="49"/>
      <c r="B461" s="49"/>
      <c r="C461" s="49"/>
      <c r="D461" s="49"/>
      <c r="E461" s="61"/>
      <c r="F461" s="62"/>
      <c r="G461" s="62"/>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row>
    <row r="462" spans="1:35" ht="30" customHeight="1" x14ac:dyDescent="0.2">
      <c r="A462" s="49"/>
      <c r="B462" s="49"/>
      <c r="C462" s="49"/>
      <c r="D462" s="49"/>
      <c r="E462" s="61"/>
      <c r="F462" s="62"/>
      <c r="G462" s="62"/>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row>
    <row r="463" spans="1:35" ht="30" customHeight="1" x14ac:dyDescent="0.2">
      <c r="A463" s="49"/>
      <c r="B463" s="49"/>
      <c r="C463" s="49"/>
      <c r="D463" s="49"/>
      <c r="E463" s="61"/>
      <c r="F463" s="62"/>
      <c r="G463" s="62"/>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row>
    <row r="464" spans="1:35" ht="30" customHeight="1" x14ac:dyDescent="0.2">
      <c r="A464" s="49"/>
      <c r="B464" s="49"/>
      <c r="C464" s="49"/>
      <c r="D464" s="49"/>
      <c r="E464" s="61"/>
      <c r="F464" s="62"/>
      <c r="G464" s="62"/>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row>
    <row r="465" spans="1:35" ht="30" customHeight="1" x14ac:dyDescent="0.2">
      <c r="A465" s="49"/>
      <c r="B465" s="49"/>
      <c r="C465" s="49"/>
      <c r="D465" s="49"/>
      <c r="E465" s="61"/>
      <c r="F465" s="62"/>
      <c r="G465" s="62"/>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row>
    <row r="466" spans="1:35" ht="30" customHeight="1" x14ac:dyDescent="0.2">
      <c r="A466" s="49"/>
      <c r="B466" s="49"/>
      <c r="C466" s="49"/>
      <c r="D466" s="49"/>
      <c r="E466" s="61"/>
      <c r="F466" s="62"/>
      <c r="G466" s="62"/>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row>
    <row r="467" spans="1:35" ht="30" customHeight="1" x14ac:dyDescent="0.2">
      <c r="A467" s="49"/>
      <c r="B467" s="49"/>
      <c r="C467" s="49"/>
      <c r="D467" s="49"/>
      <c r="E467" s="61"/>
      <c r="F467" s="62"/>
      <c r="G467" s="62"/>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row>
    <row r="468" spans="1:35" ht="30" customHeight="1" x14ac:dyDescent="0.2">
      <c r="A468" s="49"/>
      <c r="B468" s="49"/>
      <c r="C468" s="49"/>
      <c r="D468" s="49"/>
      <c r="E468" s="61"/>
      <c r="F468" s="62"/>
      <c r="G468" s="62"/>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row>
    <row r="469" spans="1:35" ht="30" customHeight="1" x14ac:dyDescent="0.2">
      <c r="A469" s="49"/>
      <c r="B469" s="49"/>
      <c r="C469" s="49"/>
      <c r="D469" s="49"/>
      <c r="E469" s="61"/>
      <c r="F469" s="62"/>
      <c r="G469" s="62"/>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row>
    <row r="470" spans="1:35" ht="30" customHeight="1" x14ac:dyDescent="0.2">
      <c r="A470" s="49"/>
      <c r="B470" s="49"/>
      <c r="C470" s="49"/>
      <c r="D470" s="49"/>
      <c r="E470" s="61"/>
      <c r="F470" s="62"/>
      <c r="G470" s="62"/>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row>
    <row r="471" spans="1:35" ht="30" customHeight="1" x14ac:dyDescent="0.2">
      <c r="A471" s="49"/>
      <c r="B471" s="49"/>
      <c r="C471" s="49"/>
      <c r="D471" s="49"/>
      <c r="E471" s="61"/>
      <c r="F471" s="62"/>
      <c r="G471" s="62"/>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row>
    <row r="472" spans="1:35" ht="30" customHeight="1" x14ac:dyDescent="0.2">
      <c r="A472" s="49"/>
      <c r="B472" s="49"/>
      <c r="C472" s="49"/>
      <c r="D472" s="49"/>
      <c r="E472" s="61"/>
      <c r="F472" s="62"/>
      <c r="G472" s="62"/>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row>
    <row r="473" spans="1:35" ht="30" customHeight="1" x14ac:dyDescent="0.2">
      <c r="A473" s="49"/>
      <c r="B473" s="49"/>
      <c r="C473" s="49"/>
      <c r="D473" s="49"/>
      <c r="E473" s="61"/>
      <c r="F473" s="62"/>
      <c r="G473" s="62"/>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row>
    <row r="474" spans="1:35" ht="30" customHeight="1" x14ac:dyDescent="0.2">
      <c r="A474" s="49"/>
      <c r="B474" s="49"/>
      <c r="C474" s="49"/>
      <c r="D474" s="49"/>
      <c r="E474" s="61"/>
      <c r="F474" s="62"/>
      <c r="G474" s="62"/>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row>
    <row r="475" spans="1:35" ht="30" customHeight="1" x14ac:dyDescent="0.2">
      <c r="A475" s="49"/>
      <c r="B475" s="49"/>
      <c r="C475" s="49"/>
      <c r="D475" s="49"/>
      <c r="E475" s="61"/>
      <c r="F475" s="62"/>
      <c r="G475" s="62"/>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row>
    <row r="476" spans="1:35" ht="30" customHeight="1" x14ac:dyDescent="0.2">
      <c r="A476" s="49"/>
      <c r="B476" s="49"/>
      <c r="C476" s="49"/>
      <c r="D476" s="49"/>
      <c r="E476" s="61"/>
      <c r="F476" s="62"/>
      <c r="G476" s="62"/>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row>
    <row r="477" spans="1:35" ht="30" customHeight="1" x14ac:dyDescent="0.2">
      <c r="A477" s="49"/>
      <c r="B477" s="49"/>
      <c r="C477" s="49"/>
      <c r="D477" s="49"/>
      <c r="E477" s="61"/>
      <c r="F477" s="62"/>
      <c r="G477" s="62"/>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row>
    <row r="478" spans="1:35" ht="30" customHeight="1" x14ac:dyDescent="0.2">
      <c r="A478" s="49"/>
      <c r="B478" s="49"/>
      <c r="C478" s="49"/>
      <c r="D478" s="49"/>
      <c r="E478" s="61"/>
      <c r="F478" s="62"/>
      <c r="G478" s="62"/>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row>
    <row r="479" spans="1:35" ht="30" customHeight="1" x14ac:dyDescent="0.2">
      <c r="A479" s="49"/>
      <c r="B479" s="49"/>
      <c r="C479" s="49"/>
      <c r="D479" s="49"/>
      <c r="E479" s="61"/>
      <c r="F479" s="62"/>
      <c r="G479" s="62"/>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row>
    <row r="480" spans="1:35" ht="30" customHeight="1" x14ac:dyDescent="0.2">
      <c r="A480" s="49"/>
      <c r="B480" s="49"/>
      <c r="C480" s="49"/>
      <c r="D480" s="49"/>
      <c r="E480" s="61"/>
      <c r="F480" s="62"/>
      <c r="G480" s="62"/>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row>
    <row r="481" spans="1:35" ht="30" customHeight="1" x14ac:dyDescent="0.2">
      <c r="A481" s="49"/>
      <c r="B481" s="49"/>
      <c r="C481" s="49"/>
      <c r="D481" s="49"/>
      <c r="E481" s="61"/>
      <c r="F481" s="62"/>
      <c r="G481" s="62"/>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row>
    <row r="482" spans="1:35" ht="30" customHeight="1" x14ac:dyDescent="0.2">
      <c r="A482" s="49"/>
      <c r="B482" s="49"/>
      <c r="C482" s="49"/>
      <c r="D482" s="49"/>
      <c r="E482" s="61"/>
      <c r="F482" s="62"/>
      <c r="G482" s="62"/>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row>
    <row r="483" spans="1:35" ht="30" customHeight="1" x14ac:dyDescent="0.2">
      <c r="A483" s="49"/>
      <c r="B483" s="49"/>
      <c r="C483" s="49"/>
      <c r="D483" s="49"/>
      <c r="E483" s="61"/>
      <c r="F483" s="62"/>
      <c r="G483" s="62"/>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row>
    <row r="484" spans="1:35" ht="30" customHeight="1" x14ac:dyDescent="0.2">
      <c r="A484" s="49"/>
      <c r="B484" s="49"/>
      <c r="C484" s="49"/>
      <c r="D484" s="49"/>
      <c r="E484" s="61"/>
      <c r="F484" s="62"/>
      <c r="G484" s="62"/>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row>
    <row r="485" spans="1:35" ht="30" customHeight="1" x14ac:dyDescent="0.2">
      <c r="A485" s="49"/>
      <c r="B485" s="49"/>
      <c r="C485" s="49"/>
      <c r="D485" s="49"/>
      <c r="E485" s="61"/>
      <c r="F485" s="62"/>
      <c r="G485" s="62"/>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row>
    <row r="486" spans="1:35" ht="30" customHeight="1" x14ac:dyDescent="0.2">
      <c r="A486" s="49"/>
      <c r="B486" s="49"/>
      <c r="C486" s="49"/>
      <c r="D486" s="49"/>
      <c r="E486" s="61"/>
      <c r="F486" s="62"/>
      <c r="G486" s="62"/>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row>
    <row r="487" spans="1:35" ht="30" customHeight="1" x14ac:dyDescent="0.2">
      <c r="A487" s="49"/>
      <c r="B487" s="49"/>
      <c r="C487" s="49"/>
      <c r="D487" s="49"/>
      <c r="E487" s="61"/>
      <c r="F487" s="62"/>
      <c r="G487" s="62"/>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row>
    <row r="488" spans="1:35" ht="30" customHeight="1" x14ac:dyDescent="0.2">
      <c r="A488" s="49"/>
      <c r="B488" s="49"/>
      <c r="C488" s="49"/>
      <c r="D488" s="49"/>
      <c r="E488" s="61"/>
      <c r="F488" s="62"/>
      <c r="G488" s="62"/>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row>
    <row r="489" spans="1:35" ht="30" customHeight="1" x14ac:dyDescent="0.2">
      <c r="A489" s="49"/>
      <c r="B489" s="49"/>
      <c r="C489" s="49"/>
      <c r="D489" s="49"/>
      <c r="E489" s="61"/>
      <c r="F489" s="62"/>
      <c r="G489" s="62"/>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row>
    <row r="490" spans="1:35" ht="30" customHeight="1" x14ac:dyDescent="0.2">
      <c r="A490" s="49"/>
      <c r="B490" s="49"/>
      <c r="C490" s="49"/>
      <c r="D490" s="49"/>
      <c r="E490" s="61"/>
      <c r="F490" s="62"/>
      <c r="G490" s="62"/>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row>
    <row r="491" spans="1:35" ht="30" customHeight="1" x14ac:dyDescent="0.2">
      <c r="A491" s="49"/>
      <c r="B491" s="49"/>
      <c r="C491" s="49"/>
      <c r="D491" s="49"/>
      <c r="E491" s="61"/>
      <c r="F491" s="62"/>
      <c r="G491" s="62"/>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row>
    <row r="492" spans="1:35" ht="30" customHeight="1" x14ac:dyDescent="0.2">
      <c r="A492" s="49"/>
      <c r="B492" s="49"/>
      <c r="C492" s="49"/>
      <c r="D492" s="49"/>
      <c r="E492" s="61"/>
      <c r="F492" s="62"/>
      <c r="G492" s="62"/>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row>
    <row r="493" spans="1:35" ht="30" customHeight="1" x14ac:dyDescent="0.2">
      <c r="A493" s="49"/>
      <c r="B493" s="49"/>
      <c r="C493" s="49"/>
      <c r="D493" s="49"/>
      <c r="E493" s="61"/>
      <c r="F493" s="62"/>
      <c r="G493" s="62"/>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row>
    <row r="494" spans="1:35" ht="30" customHeight="1" x14ac:dyDescent="0.2">
      <c r="A494" s="49"/>
      <c r="B494" s="49"/>
      <c r="C494" s="49"/>
      <c r="D494" s="49"/>
      <c r="E494" s="61"/>
      <c r="F494" s="62"/>
      <c r="G494" s="62"/>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row>
    <row r="495" spans="1:35" ht="30" customHeight="1" x14ac:dyDescent="0.2">
      <c r="A495" s="49"/>
      <c r="B495" s="49"/>
      <c r="C495" s="49"/>
      <c r="D495" s="49"/>
      <c r="E495" s="61"/>
      <c r="F495" s="62"/>
      <c r="G495" s="62"/>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row>
    <row r="496" spans="1:35" ht="30" customHeight="1" x14ac:dyDescent="0.2">
      <c r="A496" s="49"/>
      <c r="B496" s="49"/>
      <c r="C496" s="49"/>
      <c r="D496" s="49"/>
      <c r="E496" s="61"/>
      <c r="F496" s="62"/>
      <c r="G496" s="62"/>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row>
    <row r="497" spans="1:35" ht="30" customHeight="1" x14ac:dyDescent="0.2">
      <c r="A497" s="49"/>
      <c r="B497" s="49"/>
      <c r="C497" s="49"/>
      <c r="D497" s="49"/>
      <c r="E497" s="61"/>
      <c r="F497" s="62"/>
      <c r="G497" s="62"/>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row>
    <row r="498" spans="1:35" ht="30" customHeight="1" x14ac:dyDescent="0.2">
      <c r="A498" s="49"/>
      <c r="B498" s="49"/>
      <c r="C498" s="49"/>
      <c r="D498" s="49"/>
      <c r="E498" s="61"/>
      <c r="F498" s="62"/>
      <c r="G498" s="62"/>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row>
    <row r="499" spans="1:35" ht="30" customHeight="1" x14ac:dyDescent="0.2">
      <c r="A499" s="49"/>
      <c r="B499" s="49"/>
      <c r="C499" s="49"/>
      <c r="D499" s="49"/>
      <c r="E499" s="61"/>
      <c r="F499" s="62"/>
      <c r="G499" s="62"/>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row>
    <row r="500" spans="1:35" ht="30" customHeight="1" x14ac:dyDescent="0.2">
      <c r="A500" s="49"/>
      <c r="B500" s="49"/>
      <c r="C500" s="49"/>
      <c r="D500" s="49"/>
      <c r="E500" s="61"/>
      <c r="F500" s="62"/>
      <c r="G500" s="62"/>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row>
    <row r="501" spans="1:35" ht="30" customHeight="1" x14ac:dyDescent="0.2">
      <c r="A501" s="49"/>
      <c r="B501" s="49"/>
      <c r="C501" s="49"/>
      <c r="D501" s="49"/>
      <c r="E501" s="61"/>
      <c r="F501" s="62"/>
      <c r="G501" s="62"/>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row>
    <row r="502" spans="1:35" ht="30" customHeight="1" x14ac:dyDescent="0.2">
      <c r="A502" s="49"/>
      <c r="B502" s="49"/>
      <c r="C502" s="49"/>
      <c r="D502" s="49"/>
      <c r="E502" s="61"/>
      <c r="F502" s="62"/>
      <c r="G502" s="62"/>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row>
    <row r="503" spans="1:35" ht="30" customHeight="1" x14ac:dyDescent="0.2">
      <c r="A503" s="49"/>
      <c r="B503" s="49"/>
      <c r="C503" s="49"/>
      <c r="D503" s="49"/>
      <c r="E503" s="61"/>
      <c r="F503" s="62"/>
      <c r="G503" s="62"/>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row>
    <row r="504" spans="1:35" ht="30" customHeight="1" x14ac:dyDescent="0.2">
      <c r="A504" s="49"/>
      <c r="B504" s="49"/>
      <c r="C504" s="49"/>
      <c r="D504" s="49"/>
      <c r="E504" s="61"/>
      <c r="F504" s="62"/>
      <c r="G504" s="62"/>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row>
    <row r="505" spans="1:35" ht="30" customHeight="1" x14ac:dyDescent="0.2">
      <c r="A505" s="49"/>
      <c r="B505" s="49"/>
      <c r="C505" s="49"/>
      <c r="D505" s="49"/>
      <c r="E505" s="61"/>
      <c r="F505" s="62"/>
      <c r="G505" s="62"/>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row>
    <row r="506" spans="1:35" ht="30" customHeight="1" x14ac:dyDescent="0.2">
      <c r="A506" s="49"/>
      <c r="B506" s="49"/>
      <c r="C506" s="49"/>
      <c r="D506" s="49"/>
      <c r="E506" s="61"/>
      <c r="F506" s="62"/>
      <c r="G506" s="62"/>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row>
    <row r="507" spans="1:35" ht="30" customHeight="1" x14ac:dyDescent="0.2">
      <c r="A507" s="49"/>
      <c r="B507" s="49"/>
      <c r="C507" s="49"/>
      <c r="D507" s="49"/>
      <c r="E507" s="61"/>
      <c r="F507" s="62"/>
      <c r="G507" s="62"/>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row>
    <row r="508" spans="1:35" ht="30" customHeight="1" x14ac:dyDescent="0.2">
      <c r="A508" s="49"/>
      <c r="B508" s="49"/>
      <c r="C508" s="49"/>
      <c r="D508" s="49"/>
      <c r="E508" s="61"/>
      <c r="F508" s="62"/>
      <c r="G508" s="62"/>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row>
    <row r="509" spans="1:35" ht="30" customHeight="1" x14ac:dyDescent="0.2">
      <c r="A509" s="49"/>
      <c r="B509" s="49"/>
      <c r="C509" s="49"/>
      <c r="D509" s="49"/>
      <c r="E509" s="61"/>
      <c r="F509" s="62"/>
      <c r="G509" s="62"/>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row>
    <row r="510" spans="1:35" ht="30" customHeight="1" x14ac:dyDescent="0.2">
      <c r="A510" s="49"/>
      <c r="B510" s="49"/>
      <c r="C510" s="49"/>
      <c r="D510" s="49"/>
      <c r="E510" s="61"/>
      <c r="F510" s="62"/>
      <c r="G510" s="62"/>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row>
    <row r="511" spans="1:35" ht="30" customHeight="1" x14ac:dyDescent="0.2">
      <c r="A511" s="49"/>
      <c r="B511" s="49"/>
      <c r="C511" s="49"/>
      <c r="D511" s="49"/>
      <c r="E511" s="61"/>
      <c r="F511" s="62"/>
      <c r="G511" s="62"/>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row>
    <row r="512" spans="1:35" ht="30" customHeight="1" x14ac:dyDescent="0.2">
      <c r="A512" s="49"/>
      <c r="B512" s="49"/>
      <c r="C512" s="49"/>
      <c r="D512" s="49"/>
      <c r="E512" s="61"/>
      <c r="F512" s="62"/>
      <c r="G512" s="62"/>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row>
    <row r="513" spans="1:35" ht="30" customHeight="1" x14ac:dyDescent="0.2">
      <c r="A513" s="49"/>
      <c r="B513" s="49"/>
      <c r="C513" s="49"/>
      <c r="D513" s="49"/>
      <c r="E513" s="61"/>
      <c r="F513" s="62"/>
      <c r="G513" s="62"/>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row>
    <row r="514" spans="1:35" ht="30" customHeight="1" x14ac:dyDescent="0.2">
      <c r="A514" s="49"/>
      <c r="B514" s="49"/>
      <c r="C514" s="49"/>
      <c r="D514" s="49"/>
      <c r="E514" s="61"/>
      <c r="F514" s="62"/>
      <c r="G514" s="62"/>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row>
    <row r="515" spans="1:35" ht="30" customHeight="1" x14ac:dyDescent="0.2">
      <c r="A515" s="49"/>
      <c r="B515" s="49"/>
      <c r="C515" s="49"/>
      <c r="D515" s="49"/>
      <c r="E515" s="61"/>
      <c r="F515" s="62"/>
      <c r="G515" s="62"/>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row>
    <row r="516" spans="1:35" ht="30" customHeight="1" x14ac:dyDescent="0.2">
      <c r="A516" s="49"/>
      <c r="B516" s="49"/>
      <c r="C516" s="49"/>
      <c r="D516" s="49"/>
      <c r="E516" s="61"/>
      <c r="F516" s="62"/>
      <c r="G516" s="62"/>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row>
    <row r="517" spans="1:35" ht="30" customHeight="1" x14ac:dyDescent="0.2">
      <c r="A517" s="49"/>
      <c r="B517" s="49"/>
      <c r="C517" s="49"/>
      <c r="D517" s="49"/>
      <c r="E517" s="61"/>
      <c r="F517" s="62"/>
      <c r="G517" s="62"/>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row>
    <row r="518" spans="1:35" ht="30" customHeight="1" x14ac:dyDescent="0.2">
      <c r="A518" s="49"/>
      <c r="B518" s="49"/>
      <c r="C518" s="49"/>
      <c r="D518" s="49"/>
      <c r="E518" s="61"/>
      <c r="F518" s="62"/>
      <c r="G518" s="62"/>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row>
    <row r="519" spans="1:35" ht="30" customHeight="1" x14ac:dyDescent="0.2">
      <c r="A519" s="49"/>
      <c r="B519" s="49"/>
      <c r="C519" s="49"/>
      <c r="D519" s="49"/>
      <c r="E519" s="61"/>
      <c r="F519" s="62"/>
      <c r="G519" s="62"/>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row>
    <row r="520" spans="1:35" ht="30" customHeight="1" x14ac:dyDescent="0.2">
      <c r="A520" s="49"/>
      <c r="B520" s="49"/>
      <c r="C520" s="49"/>
      <c r="D520" s="49"/>
      <c r="E520" s="61"/>
      <c r="F520" s="62"/>
      <c r="G520" s="62"/>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row>
    <row r="521" spans="1:35" ht="30" customHeight="1" x14ac:dyDescent="0.2">
      <c r="A521" s="49"/>
      <c r="B521" s="49"/>
      <c r="C521" s="49"/>
      <c r="D521" s="49"/>
      <c r="E521" s="61"/>
      <c r="F521" s="62"/>
      <c r="G521" s="62"/>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row>
    <row r="522" spans="1:35" ht="30" customHeight="1" x14ac:dyDescent="0.2">
      <c r="A522" s="49"/>
      <c r="B522" s="49"/>
      <c r="C522" s="49"/>
      <c r="D522" s="49"/>
      <c r="E522" s="61"/>
      <c r="F522" s="62"/>
      <c r="G522" s="62"/>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row>
    <row r="523" spans="1:35" ht="30" customHeight="1" x14ac:dyDescent="0.2">
      <c r="A523" s="49"/>
      <c r="B523" s="49"/>
      <c r="C523" s="49"/>
      <c r="D523" s="49"/>
      <c r="E523" s="61"/>
      <c r="F523" s="62"/>
      <c r="G523" s="62"/>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row>
    <row r="524" spans="1:35" ht="30" customHeight="1" x14ac:dyDescent="0.2">
      <c r="A524" s="49"/>
      <c r="B524" s="49"/>
      <c r="C524" s="49"/>
      <c r="D524" s="49"/>
      <c r="E524" s="61"/>
      <c r="F524" s="62"/>
      <c r="G524" s="62"/>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row>
    <row r="525" spans="1:35" ht="30" customHeight="1" x14ac:dyDescent="0.2">
      <c r="A525" s="49"/>
      <c r="B525" s="49"/>
      <c r="C525" s="49"/>
      <c r="D525" s="49"/>
      <c r="E525" s="61"/>
      <c r="F525" s="62"/>
      <c r="G525" s="62"/>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row>
    <row r="526" spans="1:35" ht="30" customHeight="1" x14ac:dyDescent="0.2">
      <c r="A526" s="49"/>
      <c r="B526" s="49"/>
      <c r="C526" s="49"/>
      <c r="D526" s="49"/>
      <c r="E526" s="61"/>
      <c r="F526" s="62"/>
      <c r="G526" s="62"/>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row>
    <row r="527" spans="1:35" ht="30" customHeight="1" x14ac:dyDescent="0.2">
      <c r="A527" s="49"/>
      <c r="B527" s="49"/>
      <c r="C527" s="49"/>
      <c r="D527" s="49"/>
      <c r="E527" s="61"/>
      <c r="F527" s="62"/>
      <c r="G527" s="62"/>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row>
    <row r="528" spans="1:35" ht="30" customHeight="1" x14ac:dyDescent="0.2">
      <c r="A528" s="49"/>
      <c r="B528" s="49"/>
      <c r="C528" s="49"/>
      <c r="D528" s="49"/>
      <c r="E528" s="61"/>
      <c r="F528" s="62"/>
      <c r="G528" s="62"/>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row>
    <row r="529" spans="1:35" ht="30" customHeight="1" x14ac:dyDescent="0.2">
      <c r="A529" s="49"/>
      <c r="B529" s="49"/>
      <c r="C529" s="49"/>
      <c r="D529" s="49"/>
      <c r="E529" s="61"/>
      <c r="F529" s="62"/>
      <c r="G529" s="62"/>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row>
    <row r="530" spans="1:35" ht="30" customHeight="1" x14ac:dyDescent="0.2">
      <c r="A530" s="49"/>
      <c r="B530" s="49"/>
      <c r="C530" s="49"/>
      <c r="D530" s="49"/>
      <c r="E530" s="61"/>
      <c r="F530" s="62"/>
      <c r="G530" s="62"/>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row>
    <row r="531" spans="1:35" ht="30" customHeight="1" x14ac:dyDescent="0.2">
      <c r="A531" s="49"/>
      <c r="B531" s="49"/>
      <c r="C531" s="49"/>
      <c r="D531" s="49"/>
      <c r="E531" s="61"/>
      <c r="F531" s="62"/>
      <c r="G531" s="62"/>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row>
    <row r="532" spans="1:35" ht="30" customHeight="1" x14ac:dyDescent="0.2">
      <c r="A532" s="49"/>
      <c r="B532" s="49"/>
      <c r="C532" s="49"/>
      <c r="D532" s="49"/>
      <c r="E532" s="61"/>
      <c r="F532" s="62"/>
      <c r="G532" s="62"/>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row>
    <row r="533" spans="1:35" ht="30" customHeight="1" x14ac:dyDescent="0.2">
      <c r="A533" s="49"/>
      <c r="B533" s="49"/>
      <c r="C533" s="49"/>
      <c r="D533" s="49"/>
      <c r="E533" s="61"/>
      <c r="F533" s="62"/>
      <c r="G533" s="62"/>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row>
    <row r="534" spans="1:35" ht="30" customHeight="1" x14ac:dyDescent="0.2">
      <c r="A534" s="49"/>
      <c r="B534" s="49"/>
      <c r="C534" s="49"/>
      <c r="D534" s="49"/>
      <c r="E534" s="61"/>
      <c r="F534" s="62"/>
      <c r="G534" s="62"/>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row>
    <row r="535" spans="1:35" ht="30" customHeight="1" x14ac:dyDescent="0.2">
      <c r="A535" s="49"/>
      <c r="B535" s="49"/>
      <c r="C535" s="49"/>
      <c r="D535" s="49"/>
      <c r="E535" s="61"/>
      <c r="F535" s="62"/>
      <c r="G535" s="62"/>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row>
    <row r="536" spans="1:35" ht="30" customHeight="1" x14ac:dyDescent="0.2">
      <c r="A536" s="49"/>
      <c r="B536" s="49"/>
      <c r="C536" s="49"/>
      <c r="D536" s="49"/>
      <c r="E536" s="61"/>
      <c r="F536" s="62"/>
      <c r="G536" s="62"/>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row>
    <row r="537" spans="1:35" ht="30" customHeight="1" x14ac:dyDescent="0.2">
      <c r="A537" s="49"/>
      <c r="B537" s="49"/>
      <c r="C537" s="49"/>
      <c r="D537" s="49"/>
      <c r="E537" s="61"/>
      <c r="F537" s="62"/>
      <c r="G537" s="62"/>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row>
    <row r="538" spans="1:35" ht="30" customHeight="1" x14ac:dyDescent="0.2">
      <c r="A538" s="49"/>
      <c r="B538" s="49"/>
      <c r="C538" s="49"/>
      <c r="D538" s="49"/>
      <c r="E538" s="61"/>
      <c r="F538" s="62"/>
      <c r="G538" s="62"/>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row>
    <row r="539" spans="1:35" ht="30" customHeight="1" x14ac:dyDescent="0.2">
      <c r="A539" s="49"/>
      <c r="B539" s="49"/>
      <c r="C539" s="49"/>
      <c r="D539" s="49"/>
      <c r="E539" s="61"/>
      <c r="F539" s="62"/>
      <c r="G539" s="62"/>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row>
    <row r="540" spans="1:35" ht="30" customHeight="1" x14ac:dyDescent="0.2">
      <c r="A540" s="49"/>
      <c r="B540" s="49"/>
      <c r="C540" s="49"/>
      <c r="D540" s="49"/>
      <c r="E540" s="61"/>
      <c r="F540" s="62"/>
      <c r="G540" s="62"/>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row>
    <row r="541" spans="1:35" ht="30" customHeight="1" x14ac:dyDescent="0.2">
      <c r="A541" s="49"/>
      <c r="B541" s="49"/>
      <c r="C541" s="49"/>
      <c r="D541" s="49"/>
      <c r="E541" s="61"/>
      <c r="F541" s="62"/>
      <c r="G541" s="62"/>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row>
    <row r="542" spans="1:35" ht="30" customHeight="1" x14ac:dyDescent="0.2">
      <c r="A542" s="49"/>
      <c r="B542" s="49"/>
      <c r="C542" s="49"/>
      <c r="D542" s="49"/>
      <c r="E542" s="61"/>
      <c r="F542" s="62"/>
      <c r="G542" s="62"/>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row>
    <row r="543" spans="1:35" ht="30" customHeight="1" x14ac:dyDescent="0.2">
      <c r="A543" s="49"/>
      <c r="B543" s="49"/>
      <c r="C543" s="49"/>
      <c r="D543" s="49"/>
      <c r="E543" s="61"/>
      <c r="F543" s="62"/>
      <c r="G543" s="62"/>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row>
    <row r="544" spans="1:35" ht="30" customHeight="1" x14ac:dyDescent="0.2">
      <c r="A544" s="49"/>
      <c r="B544" s="49"/>
      <c r="C544" s="49"/>
      <c r="D544" s="49"/>
      <c r="E544" s="61"/>
      <c r="F544" s="62"/>
      <c r="G544" s="62"/>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row>
    <row r="545" spans="1:35" ht="30" customHeight="1" x14ac:dyDescent="0.2">
      <c r="A545" s="49"/>
      <c r="B545" s="49"/>
      <c r="C545" s="49"/>
      <c r="D545" s="49"/>
      <c r="E545" s="61"/>
      <c r="F545" s="62"/>
      <c r="G545" s="62"/>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row>
    <row r="546" spans="1:35" ht="30" customHeight="1" x14ac:dyDescent="0.2">
      <c r="A546" s="49"/>
      <c r="B546" s="49"/>
      <c r="C546" s="49"/>
      <c r="D546" s="49"/>
      <c r="E546" s="61"/>
      <c r="F546" s="62"/>
      <c r="G546" s="62"/>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row>
    <row r="547" spans="1:35" ht="30" customHeight="1" x14ac:dyDescent="0.2">
      <c r="A547" s="49"/>
      <c r="B547" s="49"/>
      <c r="C547" s="49"/>
      <c r="D547" s="49"/>
      <c r="E547" s="61"/>
      <c r="F547" s="62"/>
      <c r="G547" s="62"/>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row>
    <row r="548" spans="1:35" ht="30" customHeight="1" x14ac:dyDescent="0.2">
      <c r="A548" s="49"/>
      <c r="B548" s="49"/>
      <c r="C548" s="49"/>
      <c r="D548" s="49"/>
      <c r="E548" s="61"/>
      <c r="F548" s="62"/>
      <c r="G548" s="62"/>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row>
    <row r="549" spans="1:35" ht="30" customHeight="1" x14ac:dyDescent="0.2">
      <c r="A549" s="49"/>
      <c r="B549" s="49"/>
      <c r="C549" s="49"/>
      <c r="D549" s="49"/>
      <c r="E549" s="61"/>
      <c r="F549" s="62"/>
      <c r="G549" s="62"/>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row>
    <row r="550" spans="1:35" ht="30" customHeight="1" x14ac:dyDescent="0.2">
      <c r="A550" s="49"/>
      <c r="B550" s="49"/>
      <c r="C550" s="49"/>
      <c r="D550" s="49"/>
      <c r="E550" s="61"/>
      <c r="F550" s="62"/>
      <c r="G550" s="62"/>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row>
    <row r="551" spans="1:35" ht="30" customHeight="1" x14ac:dyDescent="0.2">
      <c r="A551" s="49"/>
      <c r="B551" s="49"/>
      <c r="C551" s="49"/>
      <c r="D551" s="49"/>
      <c r="E551" s="61"/>
      <c r="F551" s="62"/>
      <c r="G551" s="62"/>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row>
    <row r="552" spans="1:35" ht="30" customHeight="1" x14ac:dyDescent="0.2">
      <c r="A552" s="49"/>
      <c r="B552" s="49"/>
      <c r="C552" s="49"/>
      <c r="D552" s="49"/>
      <c r="E552" s="61"/>
      <c r="F552" s="62"/>
      <c r="G552" s="62"/>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row>
    <row r="553" spans="1:35" ht="30" customHeight="1" x14ac:dyDescent="0.2">
      <c r="A553" s="49"/>
      <c r="B553" s="49"/>
      <c r="C553" s="49"/>
      <c r="D553" s="49"/>
      <c r="E553" s="61"/>
      <c r="F553" s="62"/>
      <c r="G553" s="62"/>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row>
    <row r="554" spans="1:35" ht="30" customHeight="1" x14ac:dyDescent="0.2">
      <c r="A554" s="49"/>
      <c r="B554" s="49"/>
      <c r="C554" s="49"/>
      <c r="D554" s="49"/>
      <c r="E554" s="61"/>
      <c r="F554" s="62"/>
      <c r="G554" s="62"/>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row>
    <row r="555" spans="1:35" ht="30" customHeight="1" x14ac:dyDescent="0.2">
      <c r="A555" s="49"/>
      <c r="B555" s="49"/>
      <c r="C555" s="49"/>
      <c r="D555" s="49"/>
      <c r="E555" s="61"/>
      <c r="F555" s="62"/>
      <c r="G555" s="62"/>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row>
    <row r="556" spans="1:35" ht="30" customHeight="1" x14ac:dyDescent="0.2">
      <c r="A556" s="49"/>
      <c r="B556" s="49"/>
      <c r="C556" s="49"/>
      <c r="D556" s="49"/>
      <c r="E556" s="61"/>
      <c r="F556" s="62"/>
      <c r="G556" s="62"/>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row>
    <row r="557" spans="1:35" ht="30" customHeight="1" x14ac:dyDescent="0.2">
      <c r="A557" s="49"/>
      <c r="B557" s="49"/>
      <c r="C557" s="49"/>
      <c r="D557" s="49"/>
      <c r="E557" s="61"/>
      <c r="F557" s="62"/>
      <c r="G557" s="62"/>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row>
    <row r="558" spans="1:35" ht="30" customHeight="1" x14ac:dyDescent="0.2">
      <c r="A558" s="49"/>
      <c r="B558" s="49"/>
      <c r="C558" s="49"/>
      <c r="D558" s="49"/>
      <c r="E558" s="61"/>
      <c r="F558" s="62"/>
      <c r="G558" s="62"/>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row>
    <row r="559" spans="1:35" ht="30" customHeight="1" x14ac:dyDescent="0.2">
      <c r="A559" s="49"/>
      <c r="B559" s="49"/>
      <c r="C559" s="49"/>
      <c r="D559" s="49"/>
      <c r="E559" s="61"/>
      <c r="F559" s="62"/>
      <c r="G559" s="62"/>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row>
    <row r="560" spans="1:35" ht="30" customHeight="1" x14ac:dyDescent="0.2">
      <c r="A560" s="49"/>
      <c r="B560" s="49"/>
      <c r="C560" s="49"/>
      <c r="D560" s="49"/>
      <c r="E560" s="61"/>
      <c r="F560" s="62"/>
      <c r="G560" s="62"/>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row>
    <row r="561" spans="1:35" ht="30" customHeight="1" x14ac:dyDescent="0.2">
      <c r="A561" s="49"/>
      <c r="B561" s="49"/>
      <c r="C561" s="49"/>
      <c r="D561" s="49"/>
      <c r="E561" s="61"/>
      <c r="F561" s="62"/>
      <c r="G561" s="62"/>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row>
    <row r="562" spans="1:35" ht="30" customHeight="1" x14ac:dyDescent="0.2">
      <c r="A562" s="49"/>
      <c r="B562" s="49"/>
      <c r="C562" s="49"/>
      <c r="D562" s="49"/>
      <c r="E562" s="61"/>
      <c r="F562" s="62"/>
      <c r="G562" s="62"/>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row>
    <row r="563" spans="1:35" ht="30" customHeight="1" x14ac:dyDescent="0.2">
      <c r="A563" s="49"/>
      <c r="B563" s="49"/>
      <c r="C563" s="49"/>
      <c r="D563" s="49"/>
      <c r="E563" s="61"/>
      <c r="F563" s="62"/>
      <c r="G563" s="62"/>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row>
    <row r="564" spans="1:35" ht="30" customHeight="1" x14ac:dyDescent="0.2">
      <c r="A564" s="49"/>
      <c r="B564" s="49"/>
      <c r="C564" s="49"/>
      <c r="D564" s="49"/>
      <c r="E564" s="61"/>
      <c r="F564" s="62"/>
      <c r="G564" s="62"/>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row>
    <row r="565" spans="1:35" ht="30" customHeight="1" x14ac:dyDescent="0.2">
      <c r="A565" s="49"/>
      <c r="B565" s="49"/>
      <c r="C565" s="49"/>
      <c r="D565" s="49"/>
      <c r="E565" s="61"/>
      <c r="F565" s="62"/>
      <c r="G565" s="62"/>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row>
    <row r="566" spans="1:35" ht="30" customHeight="1" x14ac:dyDescent="0.2">
      <c r="A566" s="49"/>
      <c r="B566" s="49"/>
      <c r="C566" s="49"/>
      <c r="D566" s="49"/>
      <c r="E566" s="61"/>
      <c r="F566" s="62"/>
      <c r="G566" s="62"/>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row>
    <row r="567" spans="1:35" ht="30" customHeight="1" x14ac:dyDescent="0.2">
      <c r="A567" s="49"/>
      <c r="B567" s="49"/>
      <c r="C567" s="49"/>
      <c r="D567" s="49"/>
      <c r="E567" s="61"/>
      <c r="F567" s="62"/>
      <c r="G567" s="62"/>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row>
    <row r="568" spans="1:35" ht="30" customHeight="1" x14ac:dyDescent="0.2">
      <c r="A568" s="49"/>
      <c r="B568" s="49"/>
      <c r="C568" s="49"/>
      <c r="D568" s="49"/>
      <c r="E568" s="61"/>
      <c r="F568" s="62"/>
      <c r="G568" s="62"/>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row>
    <row r="569" spans="1:35" ht="30" customHeight="1" x14ac:dyDescent="0.2">
      <c r="A569" s="49"/>
      <c r="B569" s="49"/>
      <c r="C569" s="49"/>
      <c r="D569" s="49"/>
      <c r="E569" s="61"/>
      <c r="F569" s="62"/>
      <c r="G569" s="62"/>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row>
    <row r="570" spans="1:35" ht="30" customHeight="1" x14ac:dyDescent="0.2">
      <c r="A570" s="49"/>
      <c r="B570" s="49"/>
      <c r="C570" s="49"/>
      <c r="D570" s="49"/>
      <c r="E570" s="61"/>
      <c r="F570" s="62"/>
      <c r="G570" s="62"/>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row>
    <row r="571" spans="1:35" ht="30" customHeight="1" x14ac:dyDescent="0.2">
      <c r="A571" s="49"/>
      <c r="B571" s="49"/>
      <c r="C571" s="49"/>
      <c r="D571" s="49"/>
      <c r="E571" s="61"/>
      <c r="F571" s="62"/>
      <c r="G571" s="62"/>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row>
    <row r="572" spans="1:35" ht="30" customHeight="1" x14ac:dyDescent="0.2">
      <c r="A572" s="49"/>
      <c r="B572" s="49"/>
      <c r="C572" s="49"/>
      <c r="D572" s="49"/>
      <c r="E572" s="61"/>
      <c r="F572" s="62"/>
      <c r="G572" s="62"/>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row>
    <row r="573" spans="1:35" ht="30" customHeight="1" x14ac:dyDescent="0.2">
      <c r="A573" s="49"/>
      <c r="B573" s="49"/>
      <c r="C573" s="49"/>
      <c r="D573" s="49"/>
      <c r="E573" s="61"/>
      <c r="F573" s="62"/>
      <c r="G573" s="62"/>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row>
    <row r="574" spans="1:35" ht="30" customHeight="1" x14ac:dyDescent="0.2">
      <c r="A574" s="49"/>
      <c r="B574" s="49"/>
      <c r="C574" s="49"/>
      <c r="D574" s="49"/>
      <c r="E574" s="61"/>
      <c r="F574" s="62"/>
      <c r="G574" s="62"/>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row>
    <row r="575" spans="1:35" ht="30" customHeight="1" x14ac:dyDescent="0.2">
      <c r="A575" s="49"/>
      <c r="B575" s="49"/>
      <c r="C575" s="49"/>
      <c r="D575" s="49"/>
      <c r="E575" s="61"/>
      <c r="F575" s="62"/>
      <c r="G575" s="62"/>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row>
    <row r="576" spans="1:35" ht="30" customHeight="1" x14ac:dyDescent="0.2">
      <c r="A576" s="49"/>
      <c r="B576" s="49"/>
      <c r="C576" s="49"/>
      <c r="D576" s="49"/>
      <c r="E576" s="61"/>
      <c r="F576" s="62"/>
      <c r="G576" s="62"/>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row>
    <row r="577" spans="1:35" ht="30" customHeight="1" x14ac:dyDescent="0.2">
      <c r="A577" s="49"/>
      <c r="B577" s="49"/>
      <c r="C577" s="49"/>
      <c r="D577" s="49"/>
      <c r="E577" s="61"/>
      <c r="F577" s="62"/>
      <c r="G577" s="62"/>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row>
    <row r="578" spans="1:35" ht="30" customHeight="1" x14ac:dyDescent="0.2">
      <c r="A578" s="49"/>
      <c r="B578" s="49"/>
      <c r="C578" s="49"/>
      <c r="D578" s="49"/>
      <c r="E578" s="61"/>
      <c r="F578" s="62"/>
      <c r="G578" s="62"/>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row>
    <row r="579" spans="1:35" ht="30" customHeight="1" x14ac:dyDescent="0.2">
      <c r="A579" s="49"/>
      <c r="B579" s="49"/>
      <c r="C579" s="49"/>
      <c r="D579" s="49"/>
      <c r="E579" s="61"/>
      <c r="F579" s="62"/>
      <c r="G579" s="62"/>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row>
    <row r="580" spans="1:35" ht="30" customHeight="1" x14ac:dyDescent="0.2">
      <c r="A580" s="49"/>
      <c r="B580" s="49"/>
      <c r="C580" s="49"/>
      <c r="D580" s="49"/>
      <c r="E580" s="61"/>
      <c r="F580" s="62"/>
      <c r="G580" s="62"/>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row>
    <row r="581" spans="1:35" ht="30" customHeight="1" x14ac:dyDescent="0.2">
      <c r="A581" s="49"/>
      <c r="B581" s="49"/>
      <c r="C581" s="49"/>
      <c r="D581" s="49"/>
      <c r="E581" s="61"/>
      <c r="F581" s="62"/>
      <c r="G581" s="62"/>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row>
    <row r="582" spans="1:35" ht="30" customHeight="1" x14ac:dyDescent="0.2">
      <c r="A582" s="49"/>
      <c r="B582" s="49"/>
      <c r="C582" s="49"/>
      <c r="D582" s="49"/>
      <c r="E582" s="61"/>
      <c r="F582" s="62"/>
      <c r="G582" s="62"/>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row>
    <row r="583" spans="1:35" ht="30" customHeight="1" x14ac:dyDescent="0.2">
      <c r="A583" s="49"/>
      <c r="B583" s="49"/>
      <c r="C583" s="49"/>
      <c r="D583" s="49"/>
      <c r="E583" s="61"/>
      <c r="F583" s="62"/>
      <c r="G583" s="62"/>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row>
    <row r="584" spans="1:35" ht="30" customHeight="1" x14ac:dyDescent="0.2">
      <c r="A584" s="49"/>
      <c r="B584" s="49"/>
      <c r="C584" s="49"/>
      <c r="D584" s="49"/>
      <c r="E584" s="61"/>
      <c r="F584" s="62"/>
      <c r="G584" s="62"/>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row>
    <row r="585" spans="1:35" ht="30" customHeight="1" x14ac:dyDescent="0.2">
      <c r="A585" s="49"/>
      <c r="B585" s="49"/>
      <c r="C585" s="49"/>
      <c r="D585" s="49"/>
      <c r="E585" s="61"/>
      <c r="F585" s="62"/>
      <c r="G585" s="62"/>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row>
    <row r="586" spans="1:35" ht="30" customHeight="1" x14ac:dyDescent="0.2">
      <c r="A586" s="49"/>
      <c r="B586" s="49"/>
      <c r="C586" s="49"/>
      <c r="D586" s="49"/>
      <c r="E586" s="61"/>
      <c r="F586" s="62"/>
      <c r="G586" s="62"/>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row>
    <row r="587" spans="1:35" ht="30" customHeight="1" x14ac:dyDescent="0.2">
      <c r="A587" s="49"/>
      <c r="B587" s="49"/>
      <c r="C587" s="49"/>
      <c r="D587" s="49"/>
      <c r="E587" s="61"/>
      <c r="F587" s="62"/>
      <c r="G587" s="62"/>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row>
    <row r="588" spans="1:35" ht="30" customHeight="1" x14ac:dyDescent="0.2">
      <c r="A588" s="49"/>
      <c r="B588" s="49"/>
      <c r="C588" s="49"/>
      <c r="D588" s="49"/>
      <c r="E588" s="61"/>
      <c r="F588" s="62"/>
      <c r="G588" s="62"/>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row>
    <row r="589" spans="1:35" ht="30" customHeight="1" x14ac:dyDescent="0.2">
      <c r="A589" s="49"/>
      <c r="B589" s="49"/>
      <c r="C589" s="49"/>
      <c r="D589" s="49"/>
      <c r="E589" s="61"/>
      <c r="F589" s="62"/>
      <c r="G589" s="62"/>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row>
    <row r="590" spans="1:35" ht="30" customHeight="1" x14ac:dyDescent="0.2">
      <c r="A590" s="49"/>
      <c r="B590" s="49"/>
      <c r="C590" s="49"/>
      <c r="D590" s="49"/>
      <c r="E590" s="61"/>
      <c r="F590" s="62"/>
      <c r="G590" s="62"/>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row>
    <row r="591" spans="1:35" ht="30" customHeight="1" x14ac:dyDescent="0.2">
      <c r="A591" s="49"/>
      <c r="B591" s="49"/>
      <c r="C591" s="49"/>
      <c r="D591" s="49"/>
      <c r="E591" s="61"/>
      <c r="F591" s="62"/>
      <c r="G591" s="62"/>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row>
    <row r="592" spans="1:35" ht="30" customHeight="1" x14ac:dyDescent="0.2">
      <c r="A592" s="49"/>
      <c r="B592" s="49"/>
      <c r="C592" s="49"/>
      <c r="D592" s="49"/>
      <c r="E592" s="61"/>
      <c r="F592" s="62"/>
      <c r="G592" s="62"/>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row>
    <row r="593" spans="1:35" ht="30" customHeight="1" x14ac:dyDescent="0.2">
      <c r="A593" s="49"/>
      <c r="B593" s="49"/>
      <c r="C593" s="49"/>
      <c r="D593" s="49"/>
      <c r="E593" s="61"/>
      <c r="F593" s="62"/>
      <c r="G593" s="62"/>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row>
    <row r="594" spans="1:35" ht="30" customHeight="1" x14ac:dyDescent="0.2">
      <c r="A594" s="49"/>
      <c r="B594" s="49"/>
      <c r="C594" s="49"/>
      <c r="D594" s="49"/>
      <c r="E594" s="61"/>
      <c r="F594" s="62"/>
      <c r="G594" s="62"/>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row>
    <row r="595" spans="1:35" ht="30" customHeight="1" x14ac:dyDescent="0.2">
      <c r="A595" s="49"/>
      <c r="B595" s="49"/>
      <c r="C595" s="49"/>
      <c r="D595" s="49"/>
      <c r="E595" s="61"/>
      <c r="F595" s="62"/>
      <c r="G595" s="62"/>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row>
    <row r="596" spans="1:35" ht="30" customHeight="1" x14ac:dyDescent="0.2">
      <c r="A596" s="49"/>
      <c r="B596" s="49"/>
      <c r="C596" s="49"/>
      <c r="D596" s="49"/>
      <c r="E596" s="61"/>
      <c r="F596" s="62"/>
      <c r="G596" s="62"/>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row>
    <row r="597" spans="1:35" ht="30" customHeight="1" x14ac:dyDescent="0.2">
      <c r="A597" s="49"/>
      <c r="B597" s="49"/>
      <c r="C597" s="49"/>
      <c r="D597" s="49"/>
      <c r="E597" s="61"/>
      <c r="F597" s="62"/>
      <c r="G597" s="62"/>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row>
    <row r="598" spans="1:35" ht="30" customHeight="1" x14ac:dyDescent="0.2">
      <c r="A598" s="49"/>
      <c r="B598" s="49"/>
      <c r="C598" s="49"/>
      <c r="D598" s="49"/>
      <c r="E598" s="61"/>
      <c r="F598" s="62"/>
      <c r="G598" s="62"/>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row>
    <row r="599" spans="1:35" ht="30" customHeight="1" x14ac:dyDescent="0.2">
      <c r="A599" s="49"/>
      <c r="B599" s="49"/>
      <c r="C599" s="49"/>
      <c r="D599" s="49"/>
      <c r="E599" s="61"/>
      <c r="F599" s="62"/>
      <c r="G599" s="62"/>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row>
    <row r="600" spans="1:35" ht="30" customHeight="1" x14ac:dyDescent="0.2">
      <c r="A600" s="49"/>
      <c r="B600" s="49"/>
      <c r="C600" s="49"/>
      <c r="D600" s="49"/>
      <c r="E600" s="61"/>
      <c r="F600" s="62"/>
      <c r="G600" s="62"/>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row>
    <row r="601" spans="1:35" ht="30" customHeight="1" x14ac:dyDescent="0.2">
      <c r="A601" s="49"/>
      <c r="B601" s="49"/>
      <c r="C601" s="49"/>
      <c r="D601" s="49"/>
      <c r="E601" s="61"/>
      <c r="F601" s="62"/>
      <c r="G601" s="62"/>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row>
    <row r="602" spans="1:35" ht="30" customHeight="1" x14ac:dyDescent="0.2">
      <c r="A602" s="49"/>
      <c r="B602" s="49"/>
      <c r="C602" s="49"/>
      <c r="D602" s="49"/>
      <c r="E602" s="61"/>
      <c r="F602" s="62"/>
      <c r="G602" s="62"/>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row>
    <row r="603" spans="1:35" ht="30" customHeight="1" x14ac:dyDescent="0.2">
      <c r="A603" s="49"/>
      <c r="B603" s="49"/>
      <c r="C603" s="49"/>
      <c r="D603" s="49"/>
      <c r="E603" s="61"/>
      <c r="F603" s="62"/>
      <c r="G603" s="62"/>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row>
    <row r="604" spans="1:35" ht="30" customHeight="1" x14ac:dyDescent="0.2">
      <c r="A604" s="49"/>
      <c r="B604" s="49"/>
      <c r="C604" s="49"/>
      <c r="D604" s="49"/>
      <c r="E604" s="61"/>
      <c r="F604" s="62"/>
      <c r="G604" s="62"/>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row>
    <row r="605" spans="1:35" ht="30" customHeight="1" x14ac:dyDescent="0.2">
      <c r="A605" s="49"/>
      <c r="B605" s="49"/>
      <c r="C605" s="49"/>
      <c r="D605" s="49"/>
      <c r="E605" s="61"/>
      <c r="F605" s="62"/>
      <c r="G605" s="62"/>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row>
    <row r="606" spans="1:35" ht="30" customHeight="1" x14ac:dyDescent="0.2">
      <c r="A606" s="49"/>
      <c r="B606" s="49"/>
      <c r="C606" s="49"/>
      <c r="D606" s="49"/>
      <c r="E606" s="61"/>
      <c r="F606" s="62"/>
      <c r="G606" s="62"/>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row>
    <row r="607" spans="1:35" ht="30" customHeight="1" x14ac:dyDescent="0.2">
      <c r="A607" s="49"/>
      <c r="B607" s="49"/>
      <c r="C607" s="49"/>
      <c r="D607" s="49"/>
      <c r="E607" s="61"/>
      <c r="F607" s="62"/>
      <c r="G607" s="62"/>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row>
    <row r="608" spans="1:35" ht="30" customHeight="1" x14ac:dyDescent="0.2">
      <c r="A608" s="49"/>
      <c r="B608" s="49"/>
      <c r="C608" s="49"/>
      <c r="D608" s="49"/>
      <c r="E608" s="61"/>
      <c r="F608" s="62"/>
      <c r="G608" s="62"/>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row>
    <row r="609" spans="1:35" ht="30" customHeight="1" x14ac:dyDescent="0.2">
      <c r="A609" s="49"/>
      <c r="B609" s="49"/>
      <c r="C609" s="49"/>
      <c r="D609" s="49"/>
      <c r="E609" s="61"/>
      <c r="F609" s="62"/>
      <c r="G609" s="62"/>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row>
    <row r="610" spans="1:35" ht="30" customHeight="1" x14ac:dyDescent="0.2">
      <c r="A610" s="49"/>
      <c r="B610" s="49"/>
      <c r="C610" s="49"/>
      <c r="D610" s="49"/>
      <c r="E610" s="61"/>
      <c r="F610" s="62"/>
      <c r="G610" s="62"/>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row>
    <row r="611" spans="1:35" ht="30" customHeight="1" x14ac:dyDescent="0.2">
      <c r="A611" s="49"/>
      <c r="B611" s="49"/>
      <c r="C611" s="49"/>
      <c r="D611" s="49"/>
      <c r="E611" s="61"/>
      <c r="F611" s="62"/>
      <c r="G611" s="62"/>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row>
    <row r="612" spans="1:35" ht="30" customHeight="1" x14ac:dyDescent="0.2">
      <c r="A612" s="49"/>
      <c r="B612" s="49"/>
      <c r="C612" s="49"/>
      <c r="D612" s="49"/>
      <c r="E612" s="61"/>
      <c r="F612" s="62"/>
      <c r="G612" s="62"/>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row>
    <row r="613" spans="1:35" ht="30" customHeight="1" x14ac:dyDescent="0.2">
      <c r="A613" s="49"/>
      <c r="B613" s="49"/>
      <c r="C613" s="49"/>
      <c r="D613" s="49"/>
      <c r="E613" s="61"/>
      <c r="F613" s="62"/>
      <c r="G613" s="62"/>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row>
    <row r="614" spans="1:35" ht="30" customHeight="1" x14ac:dyDescent="0.2">
      <c r="A614" s="49"/>
      <c r="B614" s="49"/>
      <c r="C614" s="49"/>
      <c r="D614" s="49"/>
      <c r="E614" s="61"/>
      <c r="F614" s="62"/>
      <c r="G614" s="62"/>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row>
    <row r="615" spans="1:35" ht="30" customHeight="1" x14ac:dyDescent="0.2">
      <c r="A615" s="49"/>
      <c r="B615" s="49"/>
      <c r="C615" s="49"/>
      <c r="D615" s="49"/>
      <c r="E615" s="61"/>
      <c r="F615" s="62"/>
      <c r="G615" s="62"/>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row>
    <row r="616" spans="1:35" ht="30" customHeight="1" x14ac:dyDescent="0.2">
      <c r="A616" s="49"/>
      <c r="B616" s="49"/>
      <c r="C616" s="49"/>
      <c r="D616" s="49"/>
      <c r="E616" s="61"/>
      <c r="F616" s="62"/>
      <c r="G616" s="62"/>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row>
    <row r="617" spans="1:35" ht="30" customHeight="1" x14ac:dyDescent="0.2">
      <c r="A617" s="49"/>
      <c r="B617" s="49"/>
      <c r="C617" s="49"/>
      <c r="D617" s="49"/>
      <c r="E617" s="61"/>
      <c r="F617" s="62"/>
      <c r="G617" s="62"/>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row>
    <row r="618" spans="1:35" ht="30" customHeight="1" x14ac:dyDescent="0.2">
      <c r="A618" s="49"/>
      <c r="B618" s="49"/>
      <c r="C618" s="49"/>
      <c r="D618" s="49"/>
      <c r="E618" s="61"/>
      <c r="F618" s="62"/>
      <c r="G618" s="62"/>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row>
    <row r="619" spans="1:35" ht="30" customHeight="1" x14ac:dyDescent="0.2">
      <c r="A619" s="49"/>
      <c r="B619" s="49"/>
      <c r="C619" s="49"/>
      <c r="D619" s="49"/>
      <c r="E619" s="61"/>
      <c r="F619" s="62"/>
      <c r="G619" s="62"/>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row>
    <row r="620" spans="1:35" ht="30" customHeight="1" x14ac:dyDescent="0.2">
      <c r="A620" s="49"/>
      <c r="B620" s="49"/>
      <c r="C620" s="49"/>
      <c r="D620" s="49"/>
      <c r="E620" s="61"/>
      <c r="F620" s="62"/>
      <c r="G620" s="62"/>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row>
    <row r="621" spans="1:35" ht="30" customHeight="1" x14ac:dyDescent="0.2">
      <c r="A621" s="49"/>
      <c r="B621" s="49"/>
      <c r="C621" s="49"/>
      <c r="D621" s="49"/>
      <c r="E621" s="61"/>
      <c r="F621" s="62"/>
      <c r="G621" s="62"/>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row>
    <row r="622" spans="1:35" ht="30" customHeight="1" x14ac:dyDescent="0.2">
      <c r="A622" s="49"/>
      <c r="B622" s="49"/>
      <c r="C622" s="49"/>
      <c r="D622" s="49"/>
      <c r="E622" s="61"/>
      <c r="F622" s="62"/>
      <c r="G622" s="62"/>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row>
    <row r="623" spans="1:35" ht="30" customHeight="1" x14ac:dyDescent="0.2">
      <c r="A623" s="49"/>
      <c r="B623" s="49"/>
      <c r="C623" s="49"/>
      <c r="D623" s="49"/>
      <c r="E623" s="61"/>
      <c r="F623" s="62"/>
      <c r="G623" s="62"/>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row>
    <row r="624" spans="1:35" ht="30" customHeight="1" x14ac:dyDescent="0.2">
      <c r="A624" s="49"/>
      <c r="B624" s="49"/>
      <c r="C624" s="49"/>
      <c r="D624" s="49"/>
      <c r="E624" s="61"/>
      <c r="F624" s="62"/>
      <c r="G624" s="62"/>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row>
    <row r="625" spans="1:35" ht="30" customHeight="1" x14ac:dyDescent="0.2">
      <c r="A625" s="49"/>
      <c r="B625" s="49"/>
      <c r="C625" s="49"/>
      <c r="D625" s="49"/>
      <c r="E625" s="61"/>
      <c r="F625" s="62"/>
      <c r="G625" s="62"/>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row>
    <row r="626" spans="1:35" ht="30" customHeight="1" x14ac:dyDescent="0.2">
      <c r="A626" s="49"/>
      <c r="B626" s="49"/>
      <c r="C626" s="49"/>
      <c r="D626" s="49"/>
      <c r="E626" s="61"/>
      <c r="F626" s="62"/>
      <c r="G626" s="62"/>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row>
    <row r="627" spans="1:35" ht="30" customHeight="1" x14ac:dyDescent="0.2">
      <c r="A627" s="49"/>
      <c r="B627" s="49"/>
      <c r="C627" s="49"/>
      <c r="D627" s="49"/>
      <c r="E627" s="61"/>
      <c r="F627" s="62"/>
      <c r="G627" s="62"/>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row>
    <row r="628" spans="1:35" ht="30" customHeight="1" x14ac:dyDescent="0.2">
      <c r="A628" s="49"/>
      <c r="B628" s="49"/>
      <c r="C628" s="49"/>
      <c r="D628" s="49"/>
      <c r="E628" s="61"/>
      <c r="F628" s="62"/>
      <c r="G628" s="62"/>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row>
    <row r="629" spans="1:35" ht="30" customHeight="1" x14ac:dyDescent="0.2">
      <c r="A629" s="49"/>
      <c r="B629" s="49"/>
      <c r="C629" s="49"/>
      <c r="D629" s="49"/>
      <c r="E629" s="61"/>
      <c r="F629" s="62"/>
      <c r="G629" s="62"/>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row>
    <row r="630" spans="1:35" ht="30" customHeight="1" x14ac:dyDescent="0.2">
      <c r="A630" s="49"/>
      <c r="B630" s="49"/>
      <c r="C630" s="49"/>
      <c r="D630" s="49"/>
      <c r="E630" s="61"/>
      <c r="F630" s="62"/>
      <c r="G630" s="62"/>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row>
    <row r="631" spans="1:35" ht="30" customHeight="1" x14ac:dyDescent="0.2">
      <c r="A631" s="49"/>
      <c r="B631" s="49"/>
      <c r="C631" s="49"/>
      <c r="D631" s="49"/>
      <c r="E631" s="61"/>
      <c r="F631" s="62"/>
      <c r="G631" s="62"/>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row>
    <row r="632" spans="1:35" ht="30" customHeight="1" x14ac:dyDescent="0.2">
      <c r="A632" s="49"/>
      <c r="B632" s="49"/>
      <c r="C632" s="49"/>
      <c r="D632" s="49"/>
      <c r="E632" s="61"/>
      <c r="F632" s="62"/>
      <c r="G632" s="62"/>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row>
    <row r="633" spans="1:35" ht="30" customHeight="1" x14ac:dyDescent="0.2">
      <c r="A633" s="49"/>
      <c r="B633" s="49"/>
      <c r="C633" s="49"/>
      <c r="D633" s="49"/>
      <c r="E633" s="61"/>
      <c r="F633" s="62"/>
      <c r="G633" s="62"/>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row>
    <row r="634" spans="1:35" ht="30" customHeight="1" x14ac:dyDescent="0.2">
      <c r="A634" s="49"/>
      <c r="B634" s="49"/>
      <c r="C634" s="49"/>
      <c r="D634" s="49"/>
      <c r="E634" s="61"/>
      <c r="F634" s="62"/>
      <c r="G634" s="62"/>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row>
    <row r="635" spans="1:35" ht="30" customHeight="1" x14ac:dyDescent="0.2">
      <c r="A635" s="49"/>
      <c r="B635" s="49"/>
      <c r="C635" s="49"/>
      <c r="D635" s="49"/>
      <c r="E635" s="61"/>
      <c r="F635" s="62"/>
      <c r="G635" s="62"/>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row>
    <row r="636" spans="1:35" ht="30" customHeight="1" x14ac:dyDescent="0.2">
      <c r="A636" s="49"/>
      <c r="B636" s="49"/>
      <c r="C636" s="49"/>
      <c r="D636" s="49"/>
      <c r="E636" s="61"/>
      <c r="F636" s="62"/>
      <c r="G636" s="62"/>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row>
    <row r="637" spans="1:35" ht="30" customHeight="1" x14ac:dyDescent="0.2">
      <c r="A637" s="49"/>
      <c r="B637" s="49"/>
      <c r="C637" s="49"/>
      <c r="D637" s="49"/>
      <c r="E637" s="61"/>
      <c r="F637" s="62"/>
      <c r="G637" s="62"/>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row>
    <row r="638" spans="1:35" ht="30" customHeight="1" x14ac:dyDescent="0.2">
      <c r="A638" s="49"/>
      <c r="B638" s="49"/>
      <c r="C638" s="49"/>
      <c r="D638" s="49"/>
      <c r="E638" s="61"/>
      <c r="F638" s="62"/>
      <c r="G638" s="62"/>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row>
    <row r="639" spans="1:35" ht="30" customHeight="1" x14ac:dyDescent="0.2">
      <c r="A639" s="49"/>
      <c r="B639" s="49"/>
      <c r="C639" s="49"/>
      <c r="D639" s="49"/>
      <c r="E639" s="61"/>
      <c r="F639" s="62"/>
      <c r="G639" s="62"/>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row>
    <row r="640" spans="1:35" ht="30" customHeight="1" x14ac:dyDescent="0.2">
      <c r="A640" s="49"/>
      <c r="B640" s="49"/>
      <c r="C640" s="49"/>
      <c r="D640" s="49"/>
      <c r="E640" s="61"/>
      <c r="F640" s="62"/>
      <c r="G640" s="62"/>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row>
    <row r="641" spans="1:35" ht="30" customHeight="1" x14ac:dyDescent="0.2">
      <c r="A641" s="49"/>
      <c r="B641" s="49"/>
      <c r="C641" s="49"/>
      <c r="D641" s="49"/>
      <c r="E641" s="61"/>
      <c r="F641" s="62"/>
      <c r="G641" s="62"/>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row>
    <row r="642" spans="1:35" ht="30" customHeight="1" x14ac:dyDescent="0.2">
      <c r="A642" s="49"/>
      <c r="B642" s="49"/>
      <c r="C642" s="49"/>
      <c r="D642" s="49"/>
      <c r="E642" s="61"/>
      <c r="F642" s="62"/>
      <c r="G642" s="62"/>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row>
    <row r="643" spans="1:35" ht="30" customHeight="1" x14ac:dyDescent="0.2">
      <c r="A643" s="49"/>
      <c r="B643" s="49"/>
      <c r="C643" s="49"/>
      <c r="D643" s="49"/>
      <c r="E643" s="61"/>
      <c r="F643" s="62"/>
      <c r="G643" s="62"/>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row>
    <row r="644" spans="1:35" ht="30" customHeight="1" x14ac:dyDescent="0.2">
      <c r="A644" s="49"/>
      <c r="B644" s="49"/>
      <c r="C644" s="49"/>
      <c r="D644" s="49"/>
      <c r="E644" s="61"/>
      <c r="F644" s="62"/>
      <c r="G644" s="62"/>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row>
    <row r="645" spans="1:35" ht="30" customHeight="1" x14ac:dyDescent="0.2">
      <c r="A645" s="49"/>
      <c r="B645" s="49"/>
      <c r="C645" s="49"/>
      <c r="D645" s="49"/>
      <c r="E645" s="61"/>
      <c r="F645" s="62"/>
      <c r="G645" s="62"/>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row>
    <row r="646" spans="1:35" ht="30" customHeight="1" x14ac:dyDescent="0.2">
      <c r="A646" s="49"/>
      <c r="B646" s="49"/>
      <c r="C646" s="49"/>
      <c r="D646" s="49"/>
      <c r="E646" s="61"/>
      <c r="F646" s="62"/>
      <c r="G646" s="62"/>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row>
    <row r="647" spans="1:35" ht="30" customHeight="1" x14ac:dyDescent="0.2">
      <c r="A647" s="49"/>
      <c r="B647" s="49"/>
      <c r="C647" s="49"/>
      <c r="D647" s="49"/>
      <c r="E647" s="61"/>
      <c r="F647" s="62"/>
      <c r="G647" s="62"/>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row>
    <row r="648" spans="1:35" ht="30" customHeight="1" x14ac:dyDescent="0.2">
      <c r="A648" s="49"/>
      <c r="B648" s="49"/>
      <c r="C648" s="49"/>
      <c r="D648" s="49"/>
      <c r="E648" s="61"/>
      <c r="F648" s="62"/>
      <c r="G648" s="62"/>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row>
    <row r="649" spans="1:35" ht="30" customHeight="1" x14ac:dyDescent="0.2">
      <c r="A649" s="49"/>
      <c r="B649" s="49"/>
      <c r="C649" s="49"/>
      <c r="D649" s="49"/>
      <c r="E649" s="61"/>
      <c r="F649" s="62"/>
      <c r="G649" s="62"/>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row>
    <row r="650" spans="1:35" ht="30" customHeight="1" x14ac:dyDescent="0.2">
      <c r="A650" s="49"/>
      <c r="B650" s="49"/>
      <c r="C650" s="49"/>
      <c r="D650" s="49"/>
      <c r="E650" s="61"/>
      <c r="F650" s="62"/>
      <c r="G650" s="62"/>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row>
    <row r="651" spans="1:35" ht="30" customHeight="1" x14ac:dyDescent="0.2">
      <c r="A651" s="49"/>
      <c r="B651" s="49"/>
      <c r="C651" s="49"/>
      <c r="D651" s="49"/>
      <c r="E651" s="61"/>
      <c r="F651" s="62"/>
      <c r="G651" s="62"/>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row>
    <row r="652" spans="1:35" ht="30" customHeight="1" x14ac:dyDescent="0.2">
      <c r="A652" s="49"/>
      <c r="B652" s="49"/>
      <c r="C652" s="49"/>
      <c r="D652" s="49"/>
      <c r="E652" s="61"/>
      <c r="F652" s="62"/>
      <c r="G652" s="62"/>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row>
    <row r="653" spans="1:35" ht="30" customHeight="1" x14ac:dyDescent="0.2">
      <c r="A653" s="49"/>
      <c r="B653" s="49"/>
      <c r="C653" s="49"/>
      <c r="D653" s="49"/>
      <c r="E653" s="61"/>
      <c r="F653" s="62"/>
      <c r="G653" s="62"/>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row>
    <row r="654" spans="1:35" ht="30" customHeight="1" x14ac:dyDescent="0.2">
      <c r="A654" s="49"/>
      <c r="B654" s="49"/>
      <c r="C654" s="49"/>
      <c r="D654" s="49"/>
      <c r="E654" s="61"/>
      <c r="F654" s="62"/>
      <c r="G654" s="62"/>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row>
    <row r="655" spans="1:35" ht="30" customHeight="1" x14ac:dyDescent="0.2">
      <c r="A655" s="49"/>
      <c r="B655" s="49"/>
      <c r="C655" s="49"/>
      <c r="D655" s="49"/>
      <c r="E655" s="61"/>
      <c r="F655" s="62"/>
      <c r="G655" s="62"/>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row>
    <row r="656" spans="1:35" ht="30" customHeight="1" x14ac:dyDescent="0.2">
      <c r="A656" s="49"/>
      <c r="B656" s="49"/>
      <c r="C656" s="49"/>
      <c r="D656" s="49"/>
      <c r="E656" s="61"/>
      <c r="F656" s="62"/>
      <c r="G656" s="62"/>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row>
    <row r="657" spans="1:35" ht="30" customHeight="1" x14ac:dyDescent="0.2">
      <c r="A657" s="49"/>
      <c r="B657" s="49"/>
      <c r="C657" s="49"/>
      <c r="D657" s="49"/>
      <c r="E657" s="61"/>
      <c r="F657" s="62"/>
      <c r="G657" s="62"/>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row>
    <row r="658" spans="1:35" ht="30" customHeight="1" x14ac:dyDescent="0.2">
      <c r="A658" s="49"/>
      <c r="B658" s="49"/>
      <c r="C658" s="49"/>
      <c r="D658" s="49"/>
      <c r="E658" s="61"/>
      <c r="F658" s="62"/>
      <c r="G658" s="62"/>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row>
    <row r="659" spans="1:35" ht="30" customHeight="1" x14ac:dyDescent="0.2">
      <c r="A659" s="49"/>
      <c r="B659" s="49"/>
      <c r="C659" s="49"/>
      <c r="D659" s="49"/>
      <c r="E659" s="61"/>
      <c r="F659" s="62"/>
      <c r="G659" s="62"/>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row>
    <row r="660" spans="1:35" ht="30" customHeight="1" x14ac:dyDescent="0.2">
      <c r="A660" s="49"/>
      <c r="B660" s="49"/>
      <c r="C660" s="49"/>
      <c r="D660" s="49"/>
      <c r="E660" s="61"/>
      <c r="F660" s="62"/>
      <c r="G660" s="62"/>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row>
    <row r="661" spans="1:35" ht="30" customHeight="1" x14ac:dyDescent="0.2">
      <c r="A661" s="49"/>
      <c r="B661" s="49"/>
      <c r="C661" s="49"/>
      <c r="D661" s="49"/>
      <c r="E661" s="61"/>
      <c r="F661" s="62"/>
      <c r="G661" s="62"/>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row>
    <row r="662" spans="1:35" ht="30" customHeight="1" x14ac:dyDescent="0.2">
      <c r="A662" s="49"/>
      <c r="B662" s="49"/>
      <c r="C662" s="49"/>
      <c r="D662" s="49"/>
      <c r="E662" s="61"/>
      <c r="F662" s="62"/>
      <c r="G662" s="62"/>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row>
    <row r="663" spans="1:35" ht="30" customHeight="1" x14ac:dyDescent="0.2">
      <c r="A663" s="49"/>
      <c r="B663" s="49"/>
      <c r="C663" s="49"/>
      <c r="D663" s="49"/>
      <c r="E663" s="61"/>
      <c r="F663" s="62"/>
      <c r="G663" s="62"/>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row>
    <row r="664" spans="1:35" ht="30" customHeight="1" x14ac:dyDescent="0.2">
      <c r="A664" s="49"/>
      <c r="B664" s="49"/>
      <c r="C664" s="49"/>
      <c r="D664" s="49"/>
      <c r="E664" s="61"/>
      <c r="F664" s="62"/>
      <c r="G664" s="62"/>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row>
    <row r="665" spans="1:35" ht="30" customHeight="1" x14ac:dyDescent="0.2">
      <c r="A665" s="49"/>
      <c r="B665" s="49"/>
      <c r="C665" s="49"/>
      <c r="D665" s="49"/>
      <c r="E665" s="61"/>
      <c r="F665" s="62"/>
      <c r="G665" s="62"/>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row>
    <row r="666" spans="1:35" ht="30" customHeight="1" x14ac:dyDescent="0.2">
      <c r="A666" s="49"/>
      <c r="B666" s="49"/>
      <c r="C666" s="49"/>
      <c r="D666" s="49"/>
      <c r="E666" s="61"/>
      <c r="F666" s="62"/>
      <c r="G666" s="62"/>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row>
    <row r="667" spans="1:35" ht="30" customHeight="1" x14ac:dyDescent="0.2">
      <c r="A667" s="49"/>
      <c r="B667" s="49"/>
      <c r="C667" s="49"/>
      <c r="D667" s="49"/>
      <c r="E667" s="61"/>
      <c r="F667" s="62"/>
      <c r="G667" s="62"/>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row>
    <row r="668" spans="1:35" ht="30" customHeight="1" x14ac:dyDescent="0.2">
      <c r="A668" s="49"/>
      <c r="B668" s="49"/>
      <c r="C668" s="49"/>
      <c r="D668" s="49"/>
      <c r="E668" s="61"/>
      <c r="F668" s="62"/>
      <c r="G668" s="62"/>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row>
    <row r="669" spans="1:35" ht="30" customHeight="1" x14ac:dyDescent="0.2">
      <c r="A669" s="49"/>
      <c r="B669" s="49"/>
      <c r="C669" s="49"/>
      <c r="D669" s="49"/>
      <c r="E669" s="61"/>
      <c r="F669" s="62"/>
      <c r="G669" s="62"/>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row>
    <row r="670" spans="1:35" ht="30" customHeight="1" x14ac:dyDescent="0.2">
      <c r="A670" s="49"/>
      <c r="B670" s="49"/>
      <c r="C670" s="49"/>
      <c r="D670" s="49"/>
      <c r="E670" s="61"/>
      <c r="F670" s="62"/>
      <c r="G670" s="62"/>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row>
    <row r="671" spans="1:35" ht="30" customHeight="1" x14ac:dyDescent="0.2">
      <c r="A671" s="49"/>
      <c r="B671" s="49"/>
      <c r="C671" s="49"/>
      <c r="D671" s="49"/>
      <c r="E671" s="61"/>
      <c r="F671" s="62"/>
      <c r="G671" s="62"/>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row>
    <row r="672" spans="1:35" ht="30" customHeight="1" x14ac:dyDescent="0.2">
      <c r="A672" s="49"/>
      <c r="B672" s="49"/>
      <c r="C672" s="49"/>
      <c r="D672" s="49"/>
      <c r="E672" s="61"/>
      <c r="F672" s="62"/>
      <c r="G672" s="62"/>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row>
    <row r="673" spans="1:35" ht="30" customHeight="1" x14ac:dyDescent="0.2">
      <c r="A673" s="49"/>
      <c r="B673" s="49"/>
      <c r="C673" s="49"/>
      <c r="D673" s="49"/>
      <c r="E673" s="61"/>
      <c r="F673" s="62"/>
      <c r="G673" s="62"/>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row>
    <row r="674" spans="1:35" ht="30" customHeight="1" x14ac:dyDescent="0.2">
      <c r="A674" s="49"/>
      <c r="B674" s="49"/>
      <c r="C674" s="49"/>
      <c r="D674" s="49"/>
      <c r="E674" s="61"/>
      <c r="F674" s="62"/>
      <c r="G674" s="62"/>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row>
    <row r="675" spans="1:35" ht="30" customHeight="1" x14ac:dyDescent="0.2">
      <c r="A675" s="49"/>
      <c r="B675" s="49"/>
      <c r="C675" s="49"/>
      <c r="D675" s="49"/>
      <c r="E675" s="61"/>
      <c r="F675" s="62"/>
      <c r="G675" s="62"/>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row>
    <row r="676" spans="1:35" ht="30" customHeight="1" x14ac:dyDescent="0.2">
      <c r="A676" s="49"/>
      <c r="B676" s="49"/>
      <c r="C676" s="49"/>
      <c r="D676" s="49"/>
      <c r="E676" s="61"/>
      <c r="F676" s="62"/>
      <c r="G676" s="62"/>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row>
    <row r="677" spans="1:35" ht="30" customHeight="1" x14ac:dyDescent="0.2">
      <c r="A677" s="49"/>
      <c r="B677" s="49"/>
      <c r="C677" s="49"/>
      <c r="D677" s="49"/>
      <c r="E677" s="61"/>
      <c r="F677" s="62"/>
      <c r="G677" s="62"/>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row>
    <row r="678" spans="1:35" ht="30" customHeight="1" x14ac:dyDescent="0.2">
      <c r="A678" s="49"/>
      <c r="B678" s="49"/>
      <c r="C678" s="49"/>
      <c r="D678" s="49"/>
      <c r="E678" s="61"/>
      <c r="F678" s="62"/>
      <c r="G678" s="62"/>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row>
    <row r="679" spans="1:35" ht="30" customHeight="1" x14ac:dyDescent="0.2">
      <c r="A679" s="49"/>
      <c r="B679" s="49"/>
      <c r="C679" s="49"/>
      <c r="D679" s="49"/>
      <c r="E679" s="61"/>
      <c r="F679" s="62"/>
      <c r="G679" s="62"/>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row>
    <row r="680" spans="1:35" ht="30" customHeight="1" x14ac:dyDescent="0.2">
      <c r="A680" s="49"/>
      <c r="B680" s="49"/>
      <c r="C680" s="49"/>
      <c r="D680" s="49"/>
      <c r="E680" s="61"/>
      <c r="F680" s="62"/>
      <c r="G680" s="62"/>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row>
    <row r="681" spans="1:35" ht="30" customHeight="1" x14ac:dyDescent="0.2">
      <c r="A681" s="49"/>
      <c r="B681" s="49"/>
      <c r="C681" s="49"/>
      <c r="D681" s="49"/>
      <c r="E681" s="61"/>
      <c r="F681" s="62"/>
      <c r="G681" s="62"/>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row>
    <row r="682" spans="1:35" ht="30" customHeight="1" x14ac:dyDescent="0.2">
      <c r="A682" s="49"/>
      <c r="B682" s="49"/>
      <c r="C682" s="49"/>
      <c r="D682" s="49"/>
      <c r="E682" s="61"/>
      <c r="F682" s="62"/>
      <c r="G682" s="62"/>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row>
    <row r="683" spans="1:35" ht="30" customHeight="1" x14ac:dyDescent="0.2">
      <c r="A683" s="49"/>
      <c r="B683" s="49"/>
      <c r="C683" s="49"/>
      <c r="D683" s="49"/>
      <c r="E683" s="61"/>
      <c r="F683" s="62"/>
      <c r="G683" s="62"/>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row>
    <row r="684" spans="1:35" ht="30" customHeight="1" x14ac:dyDescent="0.2">
      <c r="A684" s="49"/>
      <c r="B684" s="49"/>
      <c r="C684" s="49"/>
      <c r="D684" s="49"/>
      <c r="E684" s="61"/>
      <c r="F684" s="62"/>
      <c r="G684" s="62"/>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row>
    <row r="685" spans="1:35" ht="30" customHeight="1" x14ac:dyDescent="0.2">
      <c r="A685" s="49"/>
      <c r="B685" s="49"/>
      <c r="C685" s="49"/>
      <c r="D685" s="49"/>
      <c r="E685" s="61"/>
      <c r="F685" s="62"/>
      <c r="G685" s="62"/>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row>
    <row r="686" spans="1:35" ht="30" customHeight="1" x14ac:dyDescent="0.2">
      <c r="A686" s="49"/>
      <c r="B686" s="49"/>
      <c r="C686" s="49"/>
      <c r="D686" s="49"/>
      <c r="E686" s="61"/>
      <c r="F686" s="62"/>
      <c r="G686" s="62"/>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row>
    <row r="687" spans="1:35" ht="30" customHeight="1" x14ac:dyDescent="0.2">
      <c r="A687" s="49"/>
      <c r="B687" s="49"/>
      <c r="C687" s="49"/>
      <c r="D687" s="49"/>
      <c r="E687" s="61"/>
      <c r="F687" s="62"/>
      <c r="G687" s="62"/>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row>
    <row r="688" spans="1:35" ht="30" customHeight="1" x14ac:dyDescent="0.2">
      <c r="A688" s="49"/>
      <c r="B688" s="49"/>
      <c r="C688" s="49"/>
      <c r="D688" s="49"/>
      <c r="E688" s="61"/>
      <c r="F688" s="62"/>
      <c r="G688" s="62"/>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row>
    <row r="689" spans="1:35" ht="30" customHeight="1" x14ac:dyDescent="0.2">
      <c r="A689" s="49"/>
      <c r="B689" s="49"/>
      <c r="C689" s="49"/>
      <c r="D689" s="49"/>
      <c r="E689" s="61"/>
      <c r="F689" s="62"/>
      <c r="G689" s="62"/>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row>
    <row r="690" spans="1:35" ht="30" customHeight="1" x14ac:dyDescent="0.2">
      <c r="A690" s="49"/>
      <c r="B690" s="49"/>
      <c r="C690" s="49"/>
      <c r="D690" s="49"/>
      <c r="E690" s="61"/>
      <c r="F690" s="62"/>
      <c r="G690" s="62"/>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row>
    <row r="691" spans="1:35" ht="30" customHeight="1" x14ac:dyDescent="0.2">
      <c r="A691" s="49"/>
      <c r="B691" s="49"/>
      <c r="C691" s="49"/>
      <c r="D691" s="49"/>
      <c r="E691" s="61"/>
      <c r="F691" s="62"/>
      <c r="G691" s="62"/>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row>
    <row r="692" spans="1:35" ht="30" customHeight="1" x14ac:dyDescent="0.2">
      <c r="A692" s="49"/>
      <c r="B692" s="49"/>
      <c r="C692" s="49"/>
      <c r="D692" s="49"/>
      <c r="E692" s="61"/>
      <c r="F692" s="62"/>
      <c r="G692" s="62"/>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row>
    <row r="693" spans="1:35" ht="30" customHeight="1" x14ac:dyDescent="0.2">
      <c r="A693" s="49"/>
      <c r="B693" s="49"/>
      <c r="C693" s="49"/>
      <c r="D693" s="49"/>
      <c r="E693" s="61"/>
      <c r="F693" s="62"/>
      <c r="G693" s="62"/>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row>
    <row r="694" spans="1:35" ht="30" customHeight="1" x14ac:dyDescent="0.2">
      <c r="A694" s="49"/>
      <c r="B694" s="49"/>
      <c r="C694" s="49"/>
      <c r="D694" s="49"/>
      <c r="E694" s="61"/>
      <c r="F694" s="62"/>
      <c r="G694" s="62"/>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row>
    <row r="695" spans="1:35" ht="30" customHeight="1" x14ac:dyDescent="0.2">
      <c r="A695" s="49"/>
      <c r="B695" s="49"/>
      <c r="C695" s="49"/>
      <c r="D695" s="49"/>
      <c r="E695" s="61"/>
      <c r="F695" s="62"/>
      <c r="G695" s="62"/>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row>
    <row r="696" spans="1:35" ht="30" customHeight="1" x14ac:dyDescent="0.2">
      <c r="A696" s="49"/>
      <c r="B696" s="49"/>
      <c r="C696" s="49"/>
      <c r="D696" s="49"/>
      <c r="E696" s="61"/>
      <c r="F696" s="62"/>
      <c r="G696" s="62"/>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row>
    <row r="697" spans="1:35" ht="30" customHeight="1" x14ac:dyDescent="0.2">
      <c r="A697" s="49"/>
      <c r="B697" s="49"/>
      <c r="C697" s="49"/>
      <c r="D697" s="49"/>
      <c r="E697" s="61"/>
      <c r="F697" s="62"/>
      <c r="G697" s="62"/>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row>
    <row r="698" spans="1:35" ht="30" customHeight="1" x14ac:dyDescent="0.2">
      <c r="A698" s="49"/>
      <c r="B698" s="49"/>
      <c r="C698" s="49"/>
      <c r="D698" s="49"/>
      <c r="E698" s="61"/>
      <c r="F698" s="62"/>
      <c r="G698" s="62"/>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row>
    <row r="699" spans="1:35" ht="30" customHeight="1" x14ac:dyDescent="0.2">
      <c r="A699" s="49"/>
      <c r="B699" s="49"/>
      <c r="C699" s="49"/>
      <c r="D699" s="49"/>
      <c r="E699" s="61"/>
      <c r="F699" s="62"/>
      <c r="G699" s="62"/>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row>
    <row r="700" spans="1:35" ht="30" customHeight="1" x14ac:dyDescent="0.2">
      <c r="A700" s="49"/>
      <c r="B700" s="49"/>
      <c r="C700" s="49"/>
      <c r="D700" s="49"/>
      <c r="E700" s="61"/>
      <c r="F700" s="62"/>
      <c r="G700" s="62"/>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row>
    <row r="701" spans="1:35" ht="30" customHeight="1" x14ac:dyDescent="0.2">
      <c r="A701" s="49"/>
      <c r="B701" s="49"/>
      <c r="C701" s="49"/>
      <c r="D701" s="49"/>
      <c r="E701" s="61"/>
      <c r="F701" s="62"/>
      <c r="G701" s="62"/>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row>
    <row r="702" spans="1:35" ht="30" customHeight="1" x14ac:dyDescent="0.2">
      <c r="A702" s="49"/>
      <c r="B702" s="49"/>
      <c r="C702" s="49"/>
      <c r="D702" s="49"/>
      <c r="E702" s="61"/>
      <c r="F702" s="62"/>
      <c r="G702" s="62"/>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row>
    <row r="703" spans="1:35" ht="30" customHeight="1" x14ac:dyDescent="0.2">
      <c r="A703" s="49"/>
      <c r="B703" s="49"/>
      <c r="C703" s="49"/>
      <c r="D703" s="49"/>
      <c r="E703" s="61"/>
      <c r="F703" s="62"/>
      <c r="G703" s="62"/>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row>
    <row r="704" spans="1:35" ht="30" customHeight="1" x14ac:dyDescent="0.2">
      <c r="A704" s="49"/>
      <c r="B704" s="49"/>
      <c r="C704" s="49"/>
      <c r="D704" s="49"/>
      <c r="E704" s="61"/>
      <c r="F704" s="62"/>
      <c r="G704" s="62"/>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row>
    <row r="705" spans="1:35" ht="30" customHeight="1" x14ac:dyDescent="0.2">
      <c r="A705" s="49"/>
      <c r="B705" s="49"/>
      <c r="C705" s="49"/>
      <c r="D705" s="49"/>
      <c r="E705" s="61"/>
      <c r="F705" s="62"/>
      <c r="G705" s="62"/>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row>
    <row r="706" spans="1:35" ht="30" customHeight="1" x14ac:dyDescent="0.2">
      <c r="A706" s="49"/>
      <c r="B706" s="49"/>
      <c r="C706" s="49"/>
      <c r="D706" s="49"/>
      <c r="E706" s="61"/>
      <c r="F706" s="62"/>
      <c r="G706" s="62"/>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row>
    <row r="707" spans="1:35" ht="30" customHeight="1" x14ac:dyDescent="0.2">
      <c r="A707" s="49"/>
      <c r="B707" s="49"/>
      <c r="C707" s="49"/>
      <c r="D707" s="49"/>
      <c r="E707" s="61"/>
      <c r="F707" s="62"/>
      <c r="G707" s="62"/>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row>
    <row r="708" spans="1:35" ht="30" customHeight="1" x14ac:dyDescent="0.2">
      <c r="A708" s="49"/>
      <c r="B708" s="49"/>
      <c r="C708" s="49"/>
      <c r="D708" s="49"/>
      <c r="E708" s="61"/>
      <c r="F708" s="62"/>
      <c r="G708" s="62"/>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row>
    <row r="709" spans="1:35" ht="30" customHeight="1" x14ac:dyDescent="0.2">
      <c r="A709" s="49"/>
      <c r="B709" s="49"/>
      <c r="C709" s="49"/>
      <c r="D709" s="49"/>
      <c r="E709" s="61"/>
      <c r="F709" s="62"/>
      <c r="G709" s="62"/>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row>
    <row r="710" spans="1:35" ht="30" customHeight="1" x14ac:dyDescent="0.2">
      <c r="A710" s="49"/>
      <c r="B710" s="49"/>
      <c r="C710" s="49"/>
      <c r="D710" s="49"/>
      <c r="E710" s="61"/>
      <c r="F710" s="62"/>
      <c r="G710" s="62"/>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row>
    <row r="711" spans="1:35" ht="30" customHeight="1" x14ac:dyDescent="0.2">
      <c r="A711" s="49"/>
      <c r="B711" s="49"/>
      <c r="C711" s="49"/>
      <c r="D711" s="49"/>
      <c r="E711" s="61"/>
      <c r="F711" s="62"/>
      <c r="G711" s="62"/>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row>
    <row r="712" spans="1:35" ht="30" customHeight="1" x14ac:dyDescent="0.2">
      <c r="A712" s="49"/>
      <c r="B712" s="49"/>
      <c r="C712" s="49"/>
      <c r="D712" s="49"/>
      <c r="E712" s="61"/>
      <c r="F712" s="62"/>
      <c r="G712" s="62"/>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row>
    <row r="713" spans="1:35" ht="30" customHeight="1" x14ac:dyDescent="0.2">
      <c r="A713" s="49"/>
      <c r="B713" s="49"/>
      <c r="C713" s="49"/>
      <c r="D713" s="49"/>
      <c r="E713" s="61"/>
      <c r="F713" s="62"/>
      <c r="G713" s="62"/>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row>
    <row r="714" spans="1:35" ht="30" customHeight="1" x14ac:dyDescent="0.2">
      <c r="A714" s="49"/>
      <c r="B714" s="49"/>
      <c r="C714" s="49"/>
      <c r="D714" s="49"/>
      <c r="E714" s="61"/>
      <c r="F714" s="62"/>
      <c r="G714" s="62"/>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row>
    <row r="715" spans="1:35" ht="30" customHeight="1" x14ac:dyDescent="0.2">
      <c r="A715" s="49"/>
      <c r="B715" s="49"/>
      <c r="C715" s="49"/>
      <c r="D715" s="49"/>
      <c r="E715" s="61"/>
      <c r="F715" s="62"/>
      <c r="G715" s="62"/>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row>
    <row r="716" spans="1:35" ht="30" customHeight="1" x14ac:dyDescent="0.2">
      <c r="A716" s="49"/>
      <c r="B716" s="49"/>
      <c r="C716" s="49"/>
      <c r="D716" s="49"/>
      <c r="E716" s="61"/>
      <c r="F716" s="62"/>
      <c r="G716" s="62"/>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row>
    <row r="717" spans="1:35" ht="30" customHeight="1" x14ac:dyDescent="0.2">
      <c r="A717" s="49"/>
      <c r="B717" s="49"/>
      <c r="C717" s="49"/>
      <c r="D717" s="49"/>
      <c r="E717" s="61"/>
      <c r="F717" s="62"/>
      <c r="G717" s="62"/>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row>
    <row r="718" spans="1:35" ht="30" customHeight="1" x14ac:dyDescent="0.2">
      <c r="A718" s="49"/>
      <c r="B718" s="49"/>
      <c r="C718" s="49"/>
      <c r="D718" s="49"/>
      <c r="E718" s="61"/>
      <c r="F718" s="62"/>
      <c r="G718" s="62"/>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row>
    <row r="719" spans="1:35" ht="30" customHeight="1" x14ac:dyDescent="0.2">
      <c r="A719" s="49"/>
      <c r="B719" s="49"/>
      <c r="C719" s="49"/>
      <c r="D719" s="49"/>
      <c r="E719" s="61"/>
      <c r="F719" s="62"/>
      <c r="G719" s="62"/>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row>
    <row r="720" spans="1:35" ht="30" customHeight="1" x14ac:dyDescent="0.2">
      <c r="A720" s="49"/>
      <c r="B720" s="49"/>
      <c r="C720" s="49"/>
      <c r="D720" s="49"/>
      <c r="E720" s="61"/>
      <c r="F720" s="62"/>
      <c r="G720" s="62"/>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row>
    <row r="721" spans="1:35" ht="30" customHeight="1" x14ac:dyDescent="0.2">
      <c r="A721" s="49"/>
      <c r="B721" s="49"/>
      <c r="C721" s="49"/>
      <c r="D721" s="49"/>
      <c r="E721" s="61"/>
      <c r="F721" s="62"/>
      <c r="G721" s="62"/>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row>
    <row r="722" spans="1:35" ht="30" customHeight="1" x14ac:dyDescent="0.2">
      <c r="A722" s="49"/>
      <c r="B722" s="49"/>
      <c r="C722" s="49"/>
      <c r="D722" s="49"/>
      <c r="E722" s="61"/>
      <c r="F722" s="62"/>
      <c r="G722" s="62"/>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row>
    <row r="723" spans="1:35" ht="30" customHeight="1" x14ac:dyDescent="0.2">
      <c r="A723" s="49"/>
      <c r="B723" s="49"/>
      <c r="C723" s="49"/>
      <c r="D723" s="49"/>
      <c r="E723" s="61"/>
      <c r="F723" s="62"/>
      <c r="G723" s="62"/>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row>
    <row r="724" spans="1:35" ht="30" customHeight="1" x14ac:dyDescent="0.2">
      <c r="A724" s="49"/>
      <c r="B724" s="49"/>
      <c r="C724" s="49"/>
      <c r="D724" s="49"/>
      <c r="E724" s="61"/>
      <c r="F724" s="62"/>
      <c r="G724" s="62"/>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row>
    <row r="725" spans="1:35" ht="30" customHeight="1" x14ac:dyDescent="0.2">
      <c r="A725" s="49"/>
      <c r="B725" s="49"/>
      <c r="C725" s="49"/>
      <c r="D725" s="49"/>
      <c r="E725" s="61"/>
      <c r="F725" s="62"/>
      <c r="G725" s="62"/>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row>
    <row r="726" spans="1:35" ht="30" customHeight="1" x14ac:dyDescent="0.2">
      <c r="A726" s="49"/>
      <c r="B726" s="49"/>
      <c r="C726" s="49"/>
      <c r="D726" s="49"/>
      <c r="E726" s="61"/>
      <c r="F726" s="62"/>
      <c r="G726" s="62"/>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row>
    <row r="727" spans="1:35" ht="30" customHeight="1" x14ac:dyDescent="0.2">
      <c r="A727" s="49"/>
      <c r="B727" s="49"/>
      <c r="C727" s="49"/>
      <c r="D727" s="49"/>
      <c r="E727" s="61"/>
      <c r="F727" s="62"/>
      <c r="G727" s="62"/>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row>
    <row r="728" spans="1:35" ht="30" customHeight="1" x14ac:dyDescent="0.2">
      <c r="A728" s="49"/>
      <c r="B728" s="49"/>
      <c r="C728" s="49"/>
      <c r="D728" s="49"/>
      <c r="E728" s="61"/>
      <c r="F728" s="62"/>
      <c r="G728" s="62"/>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row>
    <row r="729" spans="1:35" ht="30" customHeight="1" x14ac:dyDescent="0.2">
      <c r="A729" s="49"/>
      <c r="B729" s="49"/>
      <c r="C729" s="49"/>
      <c r="D729" s="49"/>
      <c r="E729" s="61"/>
      <c r="F729" s="62"/>
      <c r="G729" s="62"/>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row>
    <row r="730" spans="1:35" ht="30" customHeight="1" x14ac:dyDescent="0.2">
      <c r="A730" s="49"/>
      <c r="B730" s="49"/>
      <c r="C730" s="49"/>
      <c r="D730" s="49"/>
      <c r="E730" s="61"/>
      <c r="F730" s="62"/>
      <c r="G730" s="62"/>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row>
    <row r="731" spans="1:35" ht="30" customHeight="1" x14ac:dyDescent="0.2">
      <c r="A731" s="49"/>
      <c r="B731" s="49"/>
      <c r="C731" s="49"/>
      <c r="D731" s="49"/>
      <c r="E731" s="61"/>
      <c r="F731" s="62"/>
      <c r="G731" s="62"/>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row>
    <row r="732" spans="1:35" ht="30" customHeight="1" x14ac:dyDescent="0.2">
      <c r="A732" s="49"/>
      <c r="B732" s="49"/>
      <c r="C732" s="49"/>
      <c r="D732" s="49"/>
      <c r="E732" s="61"/>
      <c r="F732" s="62"/>
      <c r="G732" s="62"/>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row>
    <row r="733" spans="1:35" ht="30" customHeight="1" x14ac:dyDescent="0.2">
      <c r="A733" s="49"/>
      <c r="B733" s="49"/>
      <c r="C733" s="49"/>
      <c r="D733" s="49"/>
      <c r="E733" s="61"/>
      <c r="F733" s="62"/>
      <c r="G733" s="62"/>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row>
    <row r="734" spans="1:35" ht="30" customHeight="1" x14ac:dyDescent="0.2">
      <c r="A734" s="49"/>
      <c r="B734" s="49"/>
      <c r="C734" s="49"/>
      <c r="D734" s="49"/>
      <c r="E734" s="61"/>
      <c r="F734" s="62"/>
      <c r="G734" s="62"/>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row>
    <row r="735" spans="1:35" ht="30" customHeight="1" x14ac:dyDescent="0.2">
      <c r="A735" s="49"/>
      <c r="B735" s="49"/>
      <c r="C735" s="49"/>
      <c r="D735" s="49"/>
      <c r="E735" s="61"/>
      <c r="F735" s="62"/>
      <c r="G735" s="62"/>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row>
    <row r="736" spans="1:35" ht="30" customHeight="1" x14ac:dyDescent="0.2">
      <c r="A736" s="49"/>
      <c r="B736" s="49"/>
      <c r="C736" s="49"/>
      <c r="D736" s="49"/>
      <c r="E736" s="61"/>
      <c r="F736" s="62"/>
      <c r="G736" s="62"/>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row>
    <row r="737" spans="1:35" ht="30" customHeight="1" x14ac:dyDescent="0.2">
      <c r="A737" s="49"/>
      <c r="B737" s="49"/>
      <c r="C737" s="49"/>
      <c r="D737" s="49"/>
      <c r="E737" s="61"/>
      <c r="F737" s="62"/>
      <c r="G737" s="62"/>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row>
    <row r="738" spans="1:35" ht="30" customHeight="1" x14ac:dyDescent="0.2">
      <c r="A738" s="49"/>
      <c r="B738" s="49"/>
      <c r="C738" s="49"/>
      <c r="D738" s="49"/>
      <c r="E738" s="61"/>
      <c r="F738" s="62"/>
      <c r="G738" s="62"/>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row>
    <row r="739" spans="1:35" ht="30" customHeight="1" x14ac:dyDescent="0.2">
      <c r="A739" s="49"/>
      <c r="B739" s="49"/>
      <c r="C739" s="49"/>
      <c r="D739" s="49"/>
      <c r="E739" s="61"/>
      <c r="F739" s="62"/>
      <c r="G739" s="62"/>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row>
    <row r="740" spans="1:35" ht="30" customHeight="1" x14ac:dyDescent="0.2">
      <c r="A740" s="49"/>
      <c r="B740" s="49"/>
      <c r="C740" s="49"/>
      <c r="D740" s="49"/>
      <c r="E740" s="61"/>
      <c r="F740" s="62"/>
      <c r="G740" s="62"/>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row>
    <row r="741" spans="1:35" ht="30" customHeight="1" x14ac:dyDescent="0.2">
      <c r="A741" s="49"/>
      <c r="B741" s="49"/>
      <c r="C741" s="49"/>
      <c r="D741" s="49"/>
      <c r="E741" s="61"/>
      <c r="F741" s="62"/>
      <c r="G741" s="62"/>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row>
    <row r="742" spans="1:35" ht="30" customHeight="1" x14ac:dyDescent="0.2">
      <c r="A742" s="49"/>
      <c r="B742" s="49"/>
      <c r="C742" s="49"/>
      <c r="D742" s="49"/>
      <c r="E742" s="61"/>
      <c r="F742" s="62"/>
      <c r="G742" s="62"/>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row>
    <row r="743" spans="1:35" ht="30" customHeight="1" x14ac:dyDescent="0.2">
      <c r="A743" s="49"/>
      <c r="B743" s="49"/>
      <c r="C743" s="49"/>
      <c r="D743" s="49"/>
      <c r="E743" s="61"/>
      <c r="F743" s="62"/>
      <c r="G743" s="62"/>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row>
    <row r="744" spans="1:35" ht="30" customHeight="1" x14ac:dyDescent="0.2">
      <c r="A744" s="49"/>
      <c r="B744" s="49"/>
      <c r="C744" s="49"/>
      <c r="D744" s="49"/>
      <c r="E744" s="61"/>
      <c r="F744" s="62"/>
      <c r="G744" s="62"/>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row>
    <row r="745" spans="1:35" ht="30" customHeight="1" x14ac:dyDescent="0.2">
      <c r="A745" s="49"/>
      <c r="B745" s="49"/>
      <c r="C745" s="49"/>
      <c r="D745" s="49"/>
      <c r="E745" s="61"/>
      <c r="F745" s="62"/>
      <c r="G745" s="62"/>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row>
    <row r="746" spans="1:35" ht="30" customHeight="1" x14ac:dyDescent="0.2">
      <c r="A746" s="49"/>
      <c r="B746" s="49"/>
      <c r="C746" s="49"/>
      <c r="D746" s="49"/>
      <c r="E746" s="61"/>
      <c r="F746" s="62"/>
      <c r="G746" s="62"/>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row>
    <row r="747" spans="1:35" ht="30" customHeight="1" x14ac:dyDescent="0.2">
      <c r="A747" s="49"/>
      <c r="B747" s="49"/>
      <c r="C747" s="49"/>
      <c r="D747" s="49"/>
      <c r="E747" s="61"/>
      <c r="F747" s="62"/>
      <c r="G747" s="62"/>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row>
    <row r="748" spans="1:35" ht="30" customHeight="1" x14ac:dyDescent="0.2">
      <c r="A748" s="49"/>
      <c r="B748" s="49"/>
      <c r="C748" s="49"/>
      <c r="D748" s="49"/>
      <c r="E748" s="61"/>
      <c r="F748" s="62"/>
      <c r="G748" s="62"/>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row>
    <row r="749" spans="1:35" ht="30" customHeight="1" x14ac:dyDescent="0.2">
      <c r="A749" s="49"/>
      <c r="B749" s="49"/>
      <c r="C749" s="49"/>
      <c r="D749" s="49"/>
      <c r="E749" s="61"/>
      <c r="F749" s="62"/>
      <c r="G749" s="62"/>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row>
    <row r="750" spans="1:35" ht="30" customHeight="1" x14ac:dyDescent="0.2">
      <c r="A750" s="49"/>
      <c r="B750" s="49"/>
      <c r="C750" s="49"/>
      <c r="D750" s="49"/>
      <c r="E750" s="61"/>
      <c r="F750" s="62"/>
      <c r="G750" s="62"/>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row>
    <row r="751" spans="1:35" ht="30" customHeight="1" x14ac:dyDescent="0.2">
      <c r="A751" s="49"/>
      <c r="B751" s="49"/>
      <c r="C751" s="49"/>
      <c r="D751" s="49"/>
      <c r="E751" s="61"/>
      <c r="F751" s="62"/>
      <c r="G751" s="62"/>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row>
    <row r="752" spans="1:35" ht="30" customHeight="1" x14ac:dyDescent="0.2">
      <c r="A752" s="49"/>
      <c r="B752" s="49"/>
      <c r="C752" s="49"/>
      <c r="D752" s="49"/>
      <c r="E752" s="61"/>
      <c r="F752" s="62"/>
      <c r="G752" s="62"/>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row>
    <row r="753" spans="1:35" ht="30" customHeight="1" x14ac:dyDescent="0.2">
      <c r="A753" s="49"/>
      <c r="B753" s="49"/>
      <c r="C753" s="49"/>
      <c r="D753" s="49"/>
      <c r="E753" s="61"/>
      <c r="F753" s="62"/>
      <c r="G753" s="62"/>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row>
    <row r="754" spans="1:35" ht="30" customHeight="1" x14ac:dyDescent="0.2">
      <c r="A754" s="49"/>
      <c r="B754" s="49"/>
      <c r="C754" s="49"/>
      <c r="D754" s="49"/>
      <c r="E754" s="61"/>
      <c r="F754" s="62"/>
      <c r="G754" s="62"/>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row>
    <row r="755" spans="1:35" ht="30" customHeight="1" x14ac:dyDescent="0.2">
      <c r="A755" s="49"/>
      <c r="B755" s="49"/>
      <c r="C755" s="49"/>
      <c r="D755" s="49"/>
      <c r="E755" s="61"/>
      <c r="F755" s="62"/>
      <c r="G755" s="62"/>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row>
    <row r="756" spans="1:35" ht="30" customHeight="1" x14ac:dyDescent="0.2">
      <c r="A756" s="49"/>
      <c r="B756" s="49"/>
      <c r="C756" s="49"/>
      <c r="D756" s="49"/>
      <c r="E756" s="61"/>
      <c r="F756" s="62"/>
      <c r="G756" s="62"/>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row>
    <row r="757" spans="1:35" ht="30" customHeight="1" x14ac:dyDescent="0.2">
      <c r="A757" s="49"/>
      <c r="B757" s="49"/>
      <c r="C757" s="49"/>
      <c r="D757" s="49"/>
      <c r="E757" s="61"/>
      <c r="F757" s="62"/>
      <c r="G757" s="62"/>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row>
    <row r="758" spans="1:35" ht="30" customHeight="1" x14ac:dyDescent="0.2">
      <c r="A758" s="49"/>
      <c r="B758" s="49"/>
      <c r="C758" s="49"/>
      <c r="D758" s="49"/>
      <c r="E758" s="61"/>
      <c r="F758" s="62"/>
      <c r="G758" s="62"/>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row>
    <row r="759" spans="1:35" ht="30" customHeight="1" x14ac:dyDescent="0.2">
      <c r="A759" s="49"/>
      <c r="B759" s="49"/>
      <c r="C759" s="49"/>
      <c r="D759" s="49"/>
      <c r="E759" s="61"/>
      <c r="F759" s="62"/>
      <c r="G759" s="62"/>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row>
    <row r="760" spans="1:35" ht="30" customHeight="1" x14ac:dyDescent="0.2">
      <c r="A760" s="49"/>
      <c r="B760" s="49"/>
      <c r="C760" s="49"/>
      <c r="D760" s="49"/>
      <c r="E760" s="61"/>
      <c r="F760" s="62"/>
      <c r="G760" s="62"/>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row>
    <row r="761" spans="1:35" ht="30" customHeight="1" x14ac:dyDescent="0.2">
      <c r="A761" s="49"/>
      <c r="B761" s="49"/>
      <c r="C761" s="49"/>
      <c r="D761" s="49"/>
      <c r="E761" s="61"/>
      <c r="F761" s="62"/>
      <c r="G761" s="62"/>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row>
    <row r="762" spans="1:35" ht="30" customHeight="1" x14ac:dyDescent="0.2">
      <c r="A762" s="49"/>
      <c r="B762" s="49"/>
      <c r="C762" s="49"/>
      <c r="D762" s="49"/>
      <c r="E762" s="61"/>
      <c r="F762" s="62"/>
      <c r="G762" s="62"/>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row>
    <row r="763" spans="1:35" ht="30" customHeight="1" x14ac:dyDescent="0.2">
      <c r="A763" s="49"/>
      <c r="B763" s="49"/>
      <c r="C763" s="49"/>
      <c r="D763" s="49"/>
      <c r="E763" s="61"/>
      <c r="F763" s="62"/>
      <c r="G763" s="62"/>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row>
    <row r="764" spans="1:35" ht="30" customHeight="1" x14ac:dyDescent="0.2">
      <c r="A764" s="49"/>
      <c r="B764" s="49"/>
      <c r="C764" s="49"/>
      <c r="D764" s="49"/>
      <c r="E764" s="61"/>
      <c r="F764" s="62"/>
      <c r="G764" s="62"/>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row>
    <row r="765" spans="1:35" ht="30" customHeight="1" x14ac:dyDescent="0.2">
      <c r="A765" s="49"/>
      <c r="B765" s="49"/>
      <c r="C765" s="49"/>
      <c r="D765" s="49"/>
      <c r="E765" s="61"/>
      <c r="F765" s="62"/>
      <c r="G765" s="62"/>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row>
    <row r="766" spans="1:35" ht="30" customHeight="1" x14ac:dyDescent="0.2">
      <c r="A766" s="49"/>
      <c r="B766" s="49"/>
      <c r="C766" s="49"/>
      <c r="D766" s="49"/>
      <c r="E766" s="61"/>
      <c r="F766" s="62"/>
      <c r="G766" s="62"/>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row>
    <row r="767" spans="1:35" ht="30" customHeight="1" x14ac:dyDescent="0.2">
      <c r="A767" s="49"/>
      <c r="B767" s="49"/>
      <c r="C767" s="49"/>
      <c r="D767" s="49"/>
      <c r="E767" s="61"/>
      <c r="F767" s="62"/>
      <c r="G767" s="62"/>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row>
    <row r="768" spans="1:35" ht="30" customHeight="1" x14ac:dyDescent="0.2">
      <c r="A768" s="49"/>
      <c r="B768" s="49"/>
      <c r="C768" s="49"/>
      <c r="D768" s="49"/>
      <c r="E768" s="61"/>
      <c r="F768" s="62"/>
      <c r="G768" s="62"/>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row>
    <row r="769" spans="1:35" ht="30" customHeight="1" x14ac:dyDescent="0.2">
      <c r="A769" s="49"/>
      <c r="B769" s="49"/>
      <c r="C769" s="49"/>
      <c r="D769" s="49"/>
      <c r="E769" s="61"/>
      <c r="F769" s="62"/>
      <c r="G769" s="62"/>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row>
    <row r="770" spans="1:35" ht="30" customHeight="1" x14ac:dyDescent="0.2">
      <c r="A770" s="49"/>
      <c r="B770" s="49"/>
      <c r="C770" s="49"/>
      <c r="D770" s="49"/>
      <c r="E770" s="61"/>
      <c r="F770" s="62"/>
      <c r="G770" s="62"/>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row>
    <row r="771" spans="1:35" ht="30" customHeight="1" x14ac:dyDescent="0.2">
      <c r="A771" s="49"/>
      <c r="B771" s="49"/>
      <c r="C771" s="49"/>
      <c r="D771" s="49"/>
      <c r="E771" s="61"/>
      <c r="F771" s="62"/>
      <c r="G771" s="62"/>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row>
    <row r="772" spans="1:35" ht="30" customHeight="1" x14ac:dyDescent="0.2">
      <c r="A772" s="49"/>
      <c r="B772" s="49"/>
      <c r="C772" s="49"/>
      <c r="D772" s="49"/>
      <c r="E772" s="61"/>
      <c r="F772" s="62"/>
      <c r="G772" s="62"/>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row>
    <row r="773" spans="1:35" ht="30" customHeight="1" x14ac:dyDescent="0.2">
      <c r="A773" s="49"/>
      <c r="B773" s="49"/>
      <c r="C773" s="49"/>
      <c r="D773" s="49"/>
      <c r="E773" s="61"/>
      <c r="F773" s="62"/>
      <c r="G773" s="62"/>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row>
    <row r="774" spans="1:35" ht="30" customHeight="1" x14ac:dyDescent="0.2">
      <c r="A774" s="49"/>
      <c r="B774" s="49"/>
      <c r="C774" s="49"/>
      <c r="D774" s="49"/>
      <c r="E774" s="61"/>
      <c r="F774" s="62"/>
      <c r="G774" s="62"/>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row>
    <row r="775" spans="1:35" ht="30" customHeight="1" x14ac:dyDescent="0.2">
      <c r="A775" s="49"/>
      <c r="B775" s="49"/>
      <c r="C775" s="49"/>
      <c r="D775" s="49"/>
      <c r="E775" s="61"/>
      <c r="F775" s="62"/>
      <c r="G775" s="62"/>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row>
    <row r="776" spans="1:35" ht="30" customHeight="1" x14ac:dyDescent="0.2">
      <c r="A776" s="49"/>
      <c r="B776" s="49"/>
      <c r="C776" s="49"/>
      <c r="D776" s="49"/>
      <c r="E776" s="61"/>
      <c r="F776" s="62"/>
      <c r="G776" s="62"/>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row>
    <row r="777" spans="1:35" ht="30" customHeight="1" x14ac:dyDescent="0.2">
      <c r="A777" s="49"/>
      <c r="B777" s="49"/>
      <c r="C777" s="49"/>
      <c r="D777" s="49"/>
      <c r="E777" s="61"/>
      <c r="F777" s="62"/>
      <c r="G777" s="62"/>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row>
    <row r="778" spans="1:35" ht="30" customHeight="1" x14ac:dyDescent="0.2">
      <c r="A778" s="49"/>
      <c r="B778" s="49"/>
      <c r="C778" s="49"/>
      <c r="D778" s="49"/>
      <c r="E778" s="61"/>
      <c r="F778" s="62"/>
      <c r="G778" s="62"/>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row>
    <row r="779" spans="1:35" ht="30" customHeight="1" x14ac:dyDescent="0.2">
      <c r="A779" s="49"/>
      <c r="B779" s="49"/>
      <c r="C779" s="49"/>
      <c r="D779" s="49"/>
      <c r="E779" s="61"/>
      <c r="F779" s="62"/>
      <c r="G779" s="62"/>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row>
    <row r="780" spans="1:35" ht="30" customHeight="1" x14ac:dyDescent="0.2">
      <c r="A780" s="49"/>
      <c r="B780" s="49"/>
      <c r="C780" s="49"/>
      <c r="D780" s="49"/>
      <c r="E780" s="61"/>
      <c r="F780" s="62"/>
      <c r="G780" s="62"/>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row>
    <row r="781" spans="1:35" ht="30" customHeight="1" x14ac:dyDescent="0.2">
      <c r="A781" s="49"/>
      <c r="B781" s="49"/>
      <c r="C781" s="49"/>
      <c r="D781" s="49"/>
      <c r="E781" s="61"/>
      <c r="F781" s="62"/>
      <c r="G781" s="62"/>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row>
    <row r="782" spans="1:35" ht="30" customHeight="1" x14ac:dyDescent="0.2">
      <c r="A782" s="49"/>
      <c r="B782" s="49"/>
      <c r="C782" s="49"/>
      <c r="D782" s="49"/>
      <c r="E782" s="61"/>
      <c r="F782" s="62"/>
      <c r="G782" s="62"/>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row>
    <row r="783" spans="1:35" ht="30" customHeight="1" x14ac:dyDescent="0.2">
      <c r="A783" s="49"/>
      <c r="B783" s="49"/>
      <c r="C783" s="49"/>
      <c r="D783" s="49"/>
      <c r="E783" s="61"/>
      <c r="F783" s="62"/>
      <c r="G783" s="62"/>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row>
    <row r="784" spans="1:35" ht="30" customHeight="1" x14ac:dyDescent="0.2">
      <c r="A784" s="49"/>
      <c r="B784" s="49"/>
      <c r="C784" s="49"/>
      <c r="D784" s="49"/>
      <c r="E784" s="61"/>
      <c r="F784" s="62"/>
      <c r="G784" s="62"/>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row>
    <row r="785" spans="1:35" ht="30" customHeight="1" x14ac:dyDescent="0.2">
      <c r="A785" s="49"/>
      <c r="B785" s="49"/>
      <c r="C785" s="49"/>
      <c r="D785" s="49"/>
      <c r="E785" s="61"/>
      <c r="F785" s="62"/>
      <c r="G785" s="62"/>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row>
    <row r="786" spans="1:35" ht="30" customHeight="1" x14ac:dyDescent="0.2">
      <c r="A786" s="49"/>
      <c r="B786" s="49"/>
      <c r="C786" s="49"/>
      <c r="D786" s="49"/>
      <c r="E786" s="61"/>
      <c r="F786" s="62"/>
      <c r="G786" s="62"/>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row>
    <row r="787" spans="1:35" ht="30" customHeight="1" x14ac:dyDescent="0.2">
      <c r="A787" s="49"/>
      <c r="B787" s="49"/>
      <c r="C787" s="49"/>
      <c r="D787" s="49"/>
      <c r="E787" s="61"/>
      <c r="F787" s="62"/>
      <c r="G787" s="62"/>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row>
    <row r="788" spans="1:35" ht="30" customHeight="1" x14ac:dyDescent="0.2">
      <c r="A788" s="49"/>
      <c r="B788" s="49"/>
      <c r="C788" s="49"/>
      <c r="D788" s="49"/>
      <c r="E788" s="61"/>
      <c r="F788" s="62"/>
      <c r="G788" s="62"/>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row>
    <row r="789" spans="1:35" ht="30" customHeight="1" x14ac:dyDescent="0.2">
      <c r="A789" s="49"/>
      <c r="B789" s="49"/>
      <c r="C789" s="49"/>
      <c r="D789" s="49"/>
      <c r="E789" s="61"/>
      <c r="F789" s="62"/>
      <c r="G789" s="62"/>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row>
    <row r="790" spans="1:35" ht="30" customHeight="1" x14ac:dyDescent="0.2">
      <c r="A790" s="49"/>
      <c r="B790" s="49"/>
      <c r="C790" s="49"/>
      <c r="D790" s="49"/>
      <c r="E790" s="61"/>
      <c r="F790" s="62"/>
      <c r="G790" s="62"/>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row>
    <row r="791" spans="1:35" ht="30" customHeight="1" x14ac:dyDescent="0.2">
      <c r="A791" s="49"/>
      <c r="B791" s="49"/>
      <c r="C791" s="49"/>
      <c r="D791" s="49"/>
      <c r="E791" s="61"/>
      <c r="F791" s="62"/>
      <c r="G791" s="62"/>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row>
    <row r="792" spans="1:35" ht="30" customHeight="1" x14ac:dyDescent="0.2">
      <c r="A792" s="49"/>
      <c r="B792" s="49"/>
      <c r="C792" s="49"/>
      <c r="D792" s="49"/>
      <c r="E792" s="61"/>
      <c r="F792" s="62"/>
      <c r="G792" s="62"/>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row>
    <row r="793" spans="1:35" ht="30" customHeight="1" x14ac:dyDescent="0.2">
      <c r="A793" s="49"/>
      <c r="B793" s="49"/>
      <c r="C793" s="49"/>
      <c r="D793" s="49"/>
      <c r="E793" s="61"/>
      <c r="F793" s="62"/>
      <c r="G793" s="62"/>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row>
    <row r="794" spans="1:35" ht="30" customHeight="1" x14ac:dyDescent="0.2">
      <c r="A794" s="49"/>
      <c r="B794" s="49"/>
      <c r="C794" s="49"/>
      <c r="D794" s="49"/>
      <c r="E794" s="61"/>
      <c r="F794" s="62"/>
      <c r="G794" s="62"/>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row>
    <row r="795" spans="1:35" ht="30" customHeight="1" x14ac:dyDescent="0.2">
      <c r="A795" s="49"/>
      <c r="B795" s="49"/>
      <c r="C795" s="49"/>
      <c r="D795" s="49"/>
      <c r="E795" s="61"/>
      <c r="F795" s="62"/>
      <c r="G795" s="62"/>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row>
    <row r="796" spans="1:35" ht="30" customHeight="1" x14ac:dyDescent="0.2">
      <c r="A796" s="49"/>
      <c r="B796" s="49"/>
      <c r="C796" s="49"/>
      <c r="D796" s="49"/>
      <c r="E796" s="61"/>
      <c r="F796" s="62"/>
      <c r="G796" s="62"/>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row>
    <row r="797" spans="1:35" ht="30" customHeight="1" x14ac:dyDescent="0.2">
      <c r="A797" s="49"/>
      <c r="B797" s="49"/>
      <c r="C797" s="49"/>
      <c r="D797" s="49"/>
      <c r="E797" s="61"/>
      <c r="F797" s="62"/>
      <c r="G797" s="62"/>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row>
    <row r="798" spans="1:35" ht="30" customHeight="1" x14ac:dyDescent="0.2">
      <c r="A798" s="49"/>
      <c r="B798" s="49"/>
      <c r="C798" s="49"/>
      <c r="D798" s="49"/>
      <c r="E798" s="61"/>
      <c r="F798" s="62"/>
      <c r="G798" s="62"/>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row>
    <row r="799" spans="1:35" ht="30" customHeight="1" x14ac:dyDescent="0.2">
      <c r="A799" s="49"/>
      <c r="B799" s="49"/>
      <c r="C799" s="49"/>
      <c r="D799" s="49"/>
      <c r="E799" s="61"/>
      <c r="F799" s="62"/>
      <c r="G799" s="62"/>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row>
    <row r="800" spans="1:35" ht="30" customHeight="1" x14ac:dyDescent="0.2">
      <c r="A800" s="49"/>
      <c r="B800" s="49"/>
      <c r="C800" s="49"/>
      <c r="D800" s="49"/>
      <c r="E800" s="61"/>
      <c r="F800" s="62"/>
      <c r="G800" s="62"/>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row>
    <row r="801" spans="1:35" ht="30" customHeight="1" x14ac:dyDescent="0.2">
      <c r="A801" s="49"/>
      <c r="B801" s="49"/>
      <c r="C801" s="49"/>
      <c r="D801" s="49"/>
      <c r="E801" s="61"/>
      <c r="F801" s="62"/>
      <c r="G801" s="62"/>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row>
    <row r="802" spans="1:35" ht="30" customHeight="1" x14ac:dyDescent="0.2">
      <c r="A802" s="49"/>
      <c r="B802" s="49"/>
      <c r="C802" s="49"/>
      <c r="D802" s="49"/>
      <c r="E802" s="61"/>
      <c r="F802" s="62"/>
      <c r="G802" s="62"/>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row>
    <row r="803" spans="1:35" ht="30" customHeight="1" x14ac:dyDescent="0.2">
      <c r="A803" s="49"/>
      <c r="B803" s="49"/>
      <c r="C803" s="49"/>
      <c r="D803" s="49"/>
      <c r="E803" s="61"/>
      <c r="F803" s="62"/>
      <c r="G803" s="62"/>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row>
    <row r="804" spans="1:35" ht="30" customHeight="1" x14ac:dyDescent="0.2">
      <c r="A804" s="49"/>
      <c r="B804" s="49"/>
      <c r="C804" s="49"/>
      <c r="D804" s="49"/>
      <c r="E804" s="61"/>
      <c r="F804" s="62"/>
      <c r="G804" s="62"/>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row>
    <row r="805" spans="1:35" ht="30" customHeight="1" x14ac:dyDescent="0.2">
      <c r="A805" s="49"/>
      <c r="B805" s="49"/>
      <c r="C805" s="49"/>
      <c r="D805" s="49"/>
      <c r="E805" s="61"/>
      <c r="F805" s="62"/>
      <c r="G805" s="62"/>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row>
    <row r="806" spans="1:35" ht="30" customHeight="1" x14ac:dyDescent="0.2">
      <c r="A806" s="49"/>
      <c r="B806" s="49"/>
      <c r="C806" s="49"/>
      <c r="D806" s="49"/>
      <c r="E806" s="61"/>
      <c r="F806" s="62"/>
      <c r="G806" s="62"/>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row>
    <row r="807" spans="1:35" ht="30" customHeight="1" x14ac:dyDescent="0.2">
      <c r="A807" s="49"/>
      <c r="B807" s="49"/>
      <c r="C807" s="49"/>
      <c r="D807" s="49"/>
      <c r="E807" s="61"/>
      <c r="F807" s="62"/>
      <c r="G807" s="62"/>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row>
    <row r="808" spans="1:35" ht="30" customHeight="1" x14ac:dyDescent="0.2">
      <c r="A808" s="49"/>
      <c r="B808" s="49"/>
      <c r="C808" s="49"/>
      <c r="D808" s="49"/>
      <c r="E808" s="61"/>
      <c r="F808" s="62"/>
      <c r="G808" s="62"/>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row>
    <row r="809" spans="1:35" ht="30" customHeight="1" x14ac:dyDescent="0.2">
      <c r="A809" s="49"/>
      <c r="B809" s="49"/>
      <c r="C809" s="49"/>
      <c r="D809" s="49"/>
      <c r="E809" s="61"/>
      <c r="F809" s="62"/>
      <c r="G809" s="62"/>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row>
    <row r="810" spans="1:35" ht="30" customHeight="1" x14ac:dyDescent="0.2">
      <c r="A810" s="49"/>
      <c r="B810" s="49"/>
      <c r="C810" s="49"/>
      <c r="D810" s="49"/>
      <c r="E810" s="61"/>
      <c r="F810" s="62"/>
      <c r="G810" s="62"/>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row>
    <row r="811" spans="1:35" ht="30" customHeight="1" x14ac:dyDescent="0.2">
      <c r="A811" s="49"/>
      <c r="B811" s="49"/>
      <c r="C811" s="49"/>
      <c r="D811" s="49"/>
      <c r="E811" s="61"/>
      <c r="F811" s="62"/>
      <c r="G811" s="62"/>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row>
    <row r="812" spans="1:35" ht="30" customHeight="1" x14ac:dyDescent="0.2">
      <c r="A812" s="49"/>
      <c r="B812" s="49"/>
      <c r="C812" s="49"/>
      <c r="D812" s="49"/>
      <c r="E812" s="61"/>
      <c r="F812" s="62"/>
      <c r="G812" s="62"/>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row>
    <row r="813" spans="1:35" ht="30" customHeight="1" x14ac:dyDescent="0.2">
      <c r="A813" s="49"/>
      <c r="B813" s="49"/>
      <c r="C813" s="49"/>
      <c r="D813" s="49"/>
      <c r="E813" s="61"/>
      <c r="F813" s="62"/>
      <c r="G813" s="62"/>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row>
    <row r="814" spans="1:35" ht="30" customHeight="1" x14ac:dyDescent="0.2">
      <c r="A814" s="49"/>
      <c r="B814" s="49"/>
      <c r="C814" s="49"/>
      <c r="D814" s="49"/>
      <c r="E814" s="61"/>
      <c r="F814" s="62"/>
      <c r="G814" s="62"/>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row>
    <row r="815" spans="1:35" ht="30" customHeight="1" x14ac:dyDescent="0.2">
      <c r="A815" s="49"/>
      <c r="B815" s="49"/>
      <c r="C815" s="49"/>
      <c r="D815" s="49"/>
      <c r="E815" s="61"/>
      <c r="F815" s="62"/>
      <c r="G815" s="62"/>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row>
    <row r="816" spans="1:35" ht="30" customHeight="1" x14ac:dyDescent="0.2">
      <c r="A816" s="49"/>
      <c r="B816" s="49"/>
      <c r="C816" s="49"/>
      <c r="D816" s="49"/>
      <c r="E816" s="61"/>
      <c r="F816" s="62"/>
      <c r="G816" s="62"/>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row>
    <row r="817" spans="1:35" ht="30" customHeight="1" x14ac:dyDescent="0.2">
      <c r="A817" s="49"/>
      <c r="B817" s="49"/>
      <c r="C817" s="49"/>
      <c r="D817" s="49"/>
      <c r="E817" s="61"/>
      <c r="F817" s="62"/>
      <c r="G817" s="62"/>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row>
    <row r="818" spans="1:35" ht="30" customHeight="1" x14ac:dyDescent="0.2">
      <c r="A818" s="49"/>
      <c r="B818" s="49"/>
      <c r="C818" s="49"/>
      <c r="D818" s="49"/>
      <c r="E818" s="61"/>
      <c r="F818" s="62"/>
      <c r="G818" s="62"/>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row>
    <row r="819" spans="1:35" ht="30" customHeight="1" x14ac:dyDescent="0.2">
      <c r="A819" s="49"/>
      <c r="B819" s="49"/>
      <c r="C819" s="49"/>
      <c r="D819" s="49"/>
      <c r="E819" s="61"/>
      <c r="F819" s="62"/>
      <c r="G819" s="62"/>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row>
    <row r="820" spans="1:35" ht="30" customHeight="1" x14ac:dyDescent="0.2">
      <c r="A820" s="49"/>
      <c r="B820" s="49"/>
      <c r="C820" s="49"/>
      <c r="D820" s="49"/>
      <c r="E820" s="61"/>
      <c r="F820" s="62"/>
      <c r="G820" s="62"/>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row>
    <row r="821" spans="1:35" ht="30" customHeight="1" x14ac:dyDescent="0.2">
      <c r="A821" s="49"/>
      <c r="B821" s="49"/>
      <c r="C821" s="49"/>
      <c r="D821" s="49"/>
      <c r="E821" s="61"/>
      <c r="F821" s="62"/>
      <c r="G821" s="62"/>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row>
    <row r="822" spans="1:35" ht="30" customHeight="1" x14ac:dyDescent="0.2">
      <c r="A822" s="49"/>
      <c r="B822" s="49"/>
      <c r="C822" s="49"/>
      <c r="D822" s="49"/>
      <c r="E822" s="61"/>
      <c r="F822" s="62"/>
      <c r="G822" s="62"/>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row>
    <row r="823" spans="1:35" ht="30" customHeight="1" x14ac:dyDescent="0.2">
      <c r="A823" s="49"/>
      <c r="B823" s="49"/>
      <c r="C823" s="49"/>
      <c r="D823" s="49"/>
      <c r="E823" s="61"/>
      <c r="F823" s="62"/>
      <c r="G823" s="62"/>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row>
    <row r="824" spans="1:35" ht="30" customHeight="1" x14ac:dyDescent="0.2">
      <c r="A824" s="49"/>
      <c r="B824" s="49"/>
      <c r="C824" s="49"/>
      <c r="D824" s="49"/>
      <c r="E824" s="61"/>
      <c r="F824" s="62"/>
      <c r="G824" s="62"/>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row>
    <row r="825" spans="1:35" ht="30" customHeight="1" x14ac:dyDescent="0.2">
      <c r="A825" s="49"/>
      <c r="B825" s="49"/>
      <c r="C825" s="49"/>
      <c r="D825" s="49"/>
      <c r="E825" s="61"/>
      <c r="F825" s="62"/>
      <c r="G825" s="62"/>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row>
    <row r="826" spans="1:35" ht="30" customHeight="1" x14ac:dyDescent="0.2">
      <c r="A826" s="49"/>
      <c r="B826" s="49"/>
      <c r="C826" s="49"/>
      <c r="D826" s="49"/>
      <c r="E826" s="61"/>
      <c r="F826" s="62"/>
      <c r="G826" s="62"/>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row>
    <row r="827" spans="1:35" ht="30" customHeight="1" x14ac:dyDescent="0.2">
      <c r="A827" s="49"/>
      <c r="B827" s="49"/>
      <c r="C827" s="49"/>
      <c r="D827" s="49"/>
      <c r="E827" s="61"/>
      <c r="F827" s="62"/>
      <c r="G827" s="62"/>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row>
    <row r="828" spans="1:35" ht="30" customHeight="1" x14ac:dyDescent="0.2">
      <c r="A828" s="49"/>
      <c r="B828" s="49"/>
      <c r="C828" s="49"/>
      <c r="D828" s="49"/>
      <c r="E828" s="61"/>
      <c r="F828" s="62"/>
      <c r="G828" s="62"/>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row>
    <row r="829" spans="1:35" ht="30" customHeight="1" x14ac:dyDescent="0.2">
      <c r="A829" s="49"/>
      <c r="B829" s="49"/>
      <c r="C829" s="49"/>
      <c r="D829" s="49"/>
      <c r="E829" s="61"/>
      <c r="F829" s="62"/>
      <c r="G829" s="62"/>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row>
    <row r="830" spans="1:35" ht="30" customHeight="1" x14ac:dyDescent="0.2">
      <c r="A830" s="49"/>
      <c r="B830" s="49"/>
      <c r="C830" s="49"/>
      <c r="D830" s="49"/>
      <c r="E830" s="61"/>
      <c r="F830" s="62"/>
      <c r="G830" s="62"/>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row>
    <row r="831" spans="1:35" ht="30" customHeight="1" x14ac:dyDescent="0.2">
      <c r="A831" s="49"/>
      <c r="B831" s="49"/>
      <c r="C831" s="49"/>
      <c r="D831" s="49"/>
      <c r="E831" s="61"/>
      <c r="F831" s="62"/>
      <c r="G831" s="62"/>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row>
    <row r="832" spans="1:35" ht="30" customHeight="1" x14ac:dyDescent="0.2">
      <c r="A832" s="49"/>
      <c r="B832" s="49"/>
      <c r="C832" s="49"/>
      <c r="D832" s="49"/>
      <c r="E832" s="61"/>
      <c r="F832" s="62"/>
      <c r="G832" s="62"/>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row>
    <row r="833" spans="1:35" ht="30" customHeight="1" x14ac:dyDescent="0.2">
      <c r="A833" s="49"/>
      <c r="B833" s="49"/>
      <c r="C833" s="49"/>
      <c r="D833" s="49"/>
      <c r="E833" s="61"/>
      <c r="F833" s="62"/>
      <c r="G833" s="62"/>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row>
    <row r="834" spans="1:35" ht="30" customHeight="1" x14ac:dyDescent="0.2">
      <c r="A834" s="49"/>
      <c r="B834" s="49"/>
      <c r="C834" s="49"/>
      <c r="D834" s="49"/>
      <c r="E834" s="61"/>
      <c r="F834" s="62"/>
      <c r="G834" s="62"/>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row>
    <row r="835" spans="1:35" ht="30" customHeight="1" x14ac:dyDescent="0.2">
      <c r="A835" s="49"/>
      <c r="B835" s="49"/>
      <c r="C835" s="49"/>
      <c r="D835" s="49"/>
      <c r="E835" s="61"/>
      <c r="F835" s="62"/>
      <c r="G835" s="62"/>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row>
    <row r="836" spans="1:35" ht="30" customHeight="1" x14ac:dyDescent="0.2">
      <c r="A836" s="49"/>
      <c r="B836" s="49"/>
      <c r="C836" s="49"/>
      <c r="D836" s="49"/>
      <c r="E836" s="61"/>
      <c r="F836" s="62"/>
      <c r="G836" s="62"/>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row>
    <row r="837" spans="1:35" ht="30" customHeight="1" x14ac:dyDescent="0.2">
      <c r="A837" s="49"/>
      <c r="B837" s="49"/>
      <c r="C837" s="49"/>
      <c r="D837" s="49"/>
      <c r="E837" s="61"/>
      <c r="F837" s="62"/>
      <c r="G837" s="62"/>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row>
    <row r="838" spans="1:35" ht="30" customHeight="1" x14ac:dyDescent="0.2">
      <c r="A838" s="49"/>
      <c r="B838" s="49"/>
      <c r="C838" s="49"/>
      <c r="D838" s="49"/>
      <c r="E838" s="61"/>
      <c r="F838" s="62"/>
      <c r="G838" s="62"/>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row>
    <row r="839" spans="1:35" ht="30" customHeight="1" x14ac:dyDescent="0.2">
      <c r="A839" s="49"/>
      <c r="B839" s="49"/>
      <c r="C839" s="49"/>
      <c r="D839" s="49"/>
      <c r="E839" s="61"/>
      <c r="F839" s="62"/>
      <c r="G839" s="62"/>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row>
    <row r="840" spans="1:35" ht="30" customHeight="1" x14ac:dyDescent="0.2">
      <c r="A840" s="49"/>
      <c r="B840" s="49"/>
      <c r="C840" s="49"/>
      <c r="D840" s="49"/>
      <c r="E840" s="61"/>
      <c r="F840" s="62"/>
      <c r="G840" s="62"/>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row>
    <row r="841" spans="1:35" ht="30" customHeight="1" x14ac:dyDescent="0.2">
      <c r="A841" s="49"/>
      <c r="B841" s="49"/>
      <c r="C841" s="49"/>
      <c r="D841" s="49"/>
      <c r="E841" s="61"/>
      <c r="F841" s="62"/>
      <c r="G841" s="62"/>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row>
    <row r="842" spans="1:35" ht="30" customHeight="1" x14ac:dyDescent="0.2">
      <c r="A842" s="49"/>
      <c r="B842" s="49"/>
      <c r="C842" s="49"/>
      <c r="D842" s="49"/>
      <c r="E842" s="61"/>
      <c r="F842" s="62"/>
      <c r="G842" s="62"/>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row>
    <row r="843" spans="1:35" ht="30" customHeight="1" x14ac:dyDescent="0.2">
      <c r="A843" s="49"/>
      <c r="B843" s="49"/>
      <c r="C843" s="49"/>
      <c r="D843" s="49"/>
      <c r="E843" s="61"/>
      <c r="F843" s="62"/>
      <c r="G843" s="62"/>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row>
    <row r="844" spans="1:35" ht="30" customHeight="1" x14ac:dyDescent="0.2">
      <c r="A844" s="49"/>
      <c r="B844" s="49"/>
      <c r="C844" s="49"/>
      <c r="D844" s="49"/>
      <c r="E844" s="61"/>
      <c r="F844" s="62"/>
      <c r="G844" s="62"/>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row>
    <row r="845" spans="1:35" ht="30" customHeight="1" x14ac:dyDescent="0.2">
      <c r="A845" s="49"/>
      <c r="B845" s="49"/>
      <c r="C845" s="49"/>
      <c r="D845" s="49"/>
      <c r="E845" s="61"/>
      <c r="F845" s="62"/>
      <c r="G845" s="62"/>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row>
    <row r="846" spans="1:35" ht="30" customHeight="1" x14ac:dyDescent="0.2">
      <c r="A846" s="49"/>
      <c r="B846" s="49"/>
      <c r="C846" s="49"/>
      <c r="D846" s="49"/>
      <c r="E846" s="61"/>
      <c r="F846" s="62"/>
      <c r="G846" s="62"/>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row>
    <row r="847" spans="1:35" ht="30" customHeight="1" x14ac:dyDescent="0.2">
      <c r="A847" s="49"/>
      <c r="B847" s="49"/>
      <c r="C847" s="49"/>
      <c r="D847" s="49"/>
      <c r="E847" s="61"/>
      <c r="F847" s="62"/>
      <c r="G847" s="62"/>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row>
    <row r="848" spans="1:35" ht="30" customHeight="1" x14ac:dyDescent="0.2">
      <c r="A848" s="49"/>
      <c r="B848" s="49"/>
      <c r="C848" s="49"/>
      <c r="D848" s="49"/>
      <c r="E848" s="61"/>
      <c r="F848" s="62"/>
      <c r="G848" s="62"/>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row>
    <row r="849" spans="1:35" ht="30" customHeight="1" x14ac:dyDescent="0.2">
      <c r="A849" s="49"/>
      <c r="B849" s="49"/>
      <c r="C849" s="49"/>
      <c r="D849" s="49"/>
      <c r="E849" s="61"/>
      <c r="F849" s="62"/>
      <c r="G849" s="62"/>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row>
    <row r="850" spans="1:35" ht="30" customHeight="1" x14ac:dyDescent="0.2">
      <c r="A850" s="49"/>
      <c r="B850" s="49"/>
      <c r="C850" s="49"/>
      <c r="D850" s="49"/>
      <c r="E850" s="61"/>
      <c r="F850" s="62"/>
      <c r="G850" s="62"/>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row>
    <row r="851" spans="1:35" ht="30" customHeight="1" x14ac:dyDescent="0.2">
      <c r="A851" s="49"/>
      <c r="B851" s="49"/>
      <c r="C851" s="49"/>
      <c r="D851" s="49"/>
      <c r="E851" s="61"/>
      <c r="F851" s="62"/>
      <c r="G851" s="62"/>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row>
    <row r="852" spans="1:35" ht="30" customHeight="1" x14ac:dyDescent="0.2">
      <c r="A852" s="49"/>
      <c r="B852" s="49"/>
      <c r="C852" s="49"/>
      <c r="D852" s="49"/>
      <c r="E852" s="61"/>
      <c r="F852" s="62"/>
      <c r="G852" s="62"/>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row>
    <row r="853" spans="1:35" ht="30" customHeight="1" x14ac:dyDescent="0.2">
      <c r="A853" s="49"/>
      <c r="B853" s="49"/>
      <c r="C853" s="49"/>
      <c r="D853" s="49"/>
      <c r="E853" s="61"/>
      <c r="F853" s="62"/>
      <c r="G853" s="62"/>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row>
    <row r="854" spans="1:35" ht="30" customHeight="1" x14ac:dyDescent="0.2">
      <c r="A854" s="49"/>
      <c r="B854" s="49"/>
      <c r="C854" s="49"/>
      <c r="D854" s="49"/>
      <c r="E854" s="61"/>
      <c r="F854" s="62"/>
      <c r="G854" s="62"/>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row>
    <row r="855" spans="1:35" ht="30" customHeight="1" x14ac:dyDescent="0.2">
      <c r="A855" s="49"/>
      <c r="B855" s="49"/>
      <c r="C855" s="49"/>
      <c r="D855" s="49"/>
      <c r="E855" s="61"/>
      <c r="F855" s="62"/>
      <c r="G855" s="62"/>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row>
    <row r="856" spans="1:35" ht="30" customHeight="1" x14ac:dyDescent="0.2">
      <c r="A856" s="49"/>
      <c r="B856" s="49"/>
      <c r="C856" s="49"/>
      <c r="D856" s="49"/>
      <c r="E856" s="61"/>
      <c r="F856" s="62"/>
      <c r="G856" s="62"/>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row>
    <row r="857" spans="1:35" ht="30" customHeight="1" x14ac:dyDescent="0.2">
      <c r="A857" s="49"/>
      <c r="B857" s="49"/>
      <c r="C857" s="49"/>
      <c r="D857" s="49"/>
      <c r="E857" s="61"/>
      <c r="F857" s="62"/>
      <c r="G857" s="62"/>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row>
    <row r="858" spans="1:35" ht="30" customHeight="1" x14ac:dyDescent="0.2">
      <c r="A858" s="49"/>
      <c r="B858" s="49"/>
      <c r="C858" s="49"/>
      <c r="D858" s="49"/>
      <c r="E858" s="61"/>
      <c r="F858" s="62"/>
      <c r="G858" s="62"/>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row>
    <row r="859" spans="1:35" ht="30" customHeight="1" x14ac:dyDescent="0.2">
      <c r="A859" s="49"/>
      <c r="B859" s="49"/>
      <c r="C859" s="49"/>
      <c r="D859" s="49"/>
      <c r="E859" s="61"/>
      <c r="F859" s="62"/>
      <c r="G859" s="62"/>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row>
    <row r="860" spans="1:35" ht="30" customHeight="1" x14ac:dyDescent="0.2">
      <c r="A860" s="49"/>
      <c r="B860" s="49"/>
      <c r="C860" s="49"/>
      <c r="D860" s="49"/>
      <c r="E860" s="61"/>
      <c r="F860" s="62"/>
      <c r="G860" s="62"/>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row>
    <row r="861" spans="1:35" ht="30" customHeight="1" x14ac:dyDescent="0.2">
      <c r="A861" s="49"/>
      <c r="B861" s="49"/>
      <c r="C861" s="49"/>
      <c r="D861" s="49"/>
      <c r="E861" s="61"/>
      <c r="F861" s="62"/>
      <c r="G861" s="62"/>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row>
    <row r="862" spans="1:35" ht="30" customHeight="1" x14ac:dyDescent="0.2">
      <c r="A862" s="49"/>
      <c r="B862" s="49"/>
      <c r="C862" s="49"/>
      <c r="D862" s="49"/>
      <c r="E862" s="61"/>
      <c r="F862" s="62"/>
      <c r="G862" s="62"/>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row>
    <row r="863" spans="1:35" ht="30" customHeight="1" x14ac:dyDescent="0.2">
      <c r="A863" s="49"/>
      <c r="B863" s="49"/>
      <c r="C863" s="49"/>
      <c r="D863" s="49"/>
      <c r="E863" s="61"/>
      <c r="F863" s="62"/>
      <c r="G863" s="62"/>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row>
    <row r="864" spans="1:35" ht="30" customHeight="1" x14ac:dyDescent="0.2">
      <c r="A864" s="49"/>
      <c r="B864" s="49"/>
      <c r="C864" s="49"/>
      <c r="D864" s="49"/>
      <c r="E864" s="61"/>
      <c r="F864" s="62"/>
      <c r="G864" s="62"/>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row>
    <row r="865" spans="1:35" ht="30" customHeight="1" x14ac:dyDescent="0.2">
      <c r="A865" s="49"/>
      <c r="B865" s="49"/>
      <c r="C865" s="49"/>
      <c r="D865" s="49"/>
      <c r="E865" s="61"/>
      <c r="F865" s="62"/>
      <c r="G865" s="62"/>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row>
    <row r="866" spans="1:35" ht="30" customHeight="1" x14ac:dyDescent="0.2">
      <c r="A866" s="49"/>
      <c r="B866" s="49"/>
      <c r="C866" s="49"/>
      <c r="D866" s="49"/>
      <c r="E866" s="61"/>
      <c r="F866" s="62"/>
      <c r="G866" s="62"/>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row>
    <row r="867" spans="1:35" ht="30" customHeight="1" x14ac:dyDescent="0.2">
      <c r="A867" s="49"/>
      <c r="B867" s="49"/>
      <c r="C867" s="49"/>
      <c r="D867" s="49"/>
      <c r="E867" s="61"/>
      <c r="F867" s="62"/>
      <c r="G867" s="62"/>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row>
    <row r="868" spans="1:35" ht="30" customHeight="1" x14ac:dyDescent="0.2">
      <c r="A868" s="49"/>
      <c r="B868" s="49"/>
      <c r="C868" s="49"/>
      <c r="D868" s="49"/>
      <c r="E868" s="61"/>
      <c r="F868" s="62"/>
      <c r="G868" s="62"/>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row>
    <row r="869" spans="1:35" ht="30" customHeight="1" x14ac:dyDescent="0.2">
      <c r="A869" s="49"/>
      <c r="B869" s="49"/>
      <c r="C869" s="49"/>
      <c r="D869" s="49"/>
      <c r="E869" s="61"/>
      <c r="F869" s="62"/>
      <c r="G869" s="62"/>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row>
    <row r="870" spans="1:35" ht="30" customHeight="1" x14ac:dyDescent="0.2">
      <c r="A870" s="49"/>
      <c r="B870" s="49"/>
      <c r="C870" s="49"/>
      <c r="D870" s="49"/>
      <c r="E870" s="61"/>
      <c r="F870" s="62"/>
      <c r="G870" s="62"/>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row>
    <row r="871" spans="1:35" ht="30" customHeight="1" x14ac:dyDescent="0.2">
      <c r="A871" s="49"/>
      <c r="B871" s="49"/>
      <c r="C871" s="49"/>
      <c r="D871" s="49"/>
      <c r="E871" s="61"/>
      <c r="F871" s="62"/>
      <c r="G871" s="62"/>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row>
    <row r="872" spans="1:35" ht="30" customHeight="1" x14ac:dyDescent="0.2">
      <c r="A872" s="49"/>
      <c r="B872" s="49"/>
      <c r="C872" s="49"/>
      <c r="D872" s="49"/>
      <c r="E872" s="61"/>
      <c r="F872" s="62"/>
      <c r="G872" s="62"/>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row>
    <row r="873" spans="1:35" ht="30" customHeight="1" x14ac:dyDescent="0.2">
      <c r="A873" s="49"/>
      <c r="B873" s="49"/>
      <c r="C873" s="49"/>
      <c r="D873" s="49"/>
      <c r="E873" s="61"/>
      <c r="F873" s="62"/>
      <c r="G873" s="62"/>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row>
    <row r="874" spans="1:35" ht="30" customHeight="1" x14ac:dyDescent="0.2">
      <c r="A874" s="49"/>
      <c r="B874" s="49"/>
      <c r="C874" s="49"/>
      <c r="D874" s="49"/>
      <c r="E874" s="61"/>
      <c r="F874" s="62"/>
      <c r="G874" s="62"/>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row>
    <row r="875" spans="1:35" ht="30" customHeight="1" x14ac:dyDescent="0.2">
      <c r="A875" s="49"/>
      <c r="B875" s="49"/>
      <c r="C875" s="49"/>
      <c r="D875" s="49"/>
      <c r="E875" s="61"/>
      <c r="F875" s="62"/>
      <c r="G875" s="62"/>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row>
    <row r="876" spans="1:35" ht="30" customHeight="1" x14ac:dyDescent="0.2">
      <c r="A876" s="49"/>
      <c r="B876" s="49"/>
      <c r="C876" s="49"/>
      <c r="D876" s="49"/>
      <c r="E876" s="61"/>
      <c r="F876" s="62"/>
      <c r="G876" s="62"/>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row>
    <row r="877" spans="1:35" ht="30" customHeight="1" x14ac:dyDescent="0.2">
      <c r="A877" s="49"/>
      <c r="B877" s="49"/>
      <c r="C877" s="49"/>
      <c r="D877" s="49"/>
      <c r="E877" s="61"/>
      <c r="F877" s="62"/>
      <c r="G877" s="62"/>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row>
    <row r="878" spans="1:35" ht="30" customHeight="1" x14ac:dyDescent="0.2">
      <c r="A878" s="49"/>
      <c r="B878" s="49"/>
      <c r="C878" s="49"/>
      <c r="D878" s="49"/>
      <c r="E878" s="61"/>
      <c r="F878" s="62"/>
      <c r="G878" s="62"/>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row>
    <row r="879" spans="1:35" ht="30" customHeight="1" x14ac:dyDescent="0.2">
      <c r="A879" s="49"/>
      <c r="B879" s="49"/>
      <c r="C879" s="49"/>
      <c r="D879" s="49"/>
      <c r="E879" s="61"/>
      <c r="F879" s="62"/>
      <c r="G879" s="62"/>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row>
    <row r="880" spans="1:35" ht="30" customHeight="1" x14ac:dyDescent="0.2">
      <c r="A880" s="49"/>
      <c r="B880" s="49"/>
      <c r="C880" s="49"/>
      <c r="D880" s="49"/>
      <c r="E880" s="61"/>
      <c r="F880" s="62"/>
      <c r="G880" s="62"/>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row>
    <row r="881" spans="1:35" ht="30" customHeight="1" x14ac:dyDescent="0.2">
      <c r="A881" s="49"/>
      <c r="B881" s="49"/>
      <c r="C881" s="49"/>
      <c r="D881" s="49"/>
      <c r="E881" s="61"/>
      <c r="F881" s="62"/>
      <c r="G881" s="62"/>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row>
    <row r="882" spans="1:35" ht="30" customHeight="1" x14ac:dyDescent="0.2">
      <c r="A882" s="49"/>
      <c r="B882" s="49"/>
      <c r="C882" s="49"/>
      <c r="D882" s="49"/>
      <c r="E882" s="61"/>
      <c r="F882" s="62"/>
      <c r="G882" s="62"/>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row>
    <row r="883" spans="1:35" ht="30" customHeight="1" x14ac:dyDescent="0.2">
      <c r="A883" s="49"/>
      <c r="B883" s="49"/>
      <c r="C883" s="49"/>
      <c r="D883" s="49"/>
      <c r="E883" s="61"/>
      <c r="F883" s="62"/>
      <c r="G883" s="62"/>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row>
    <row r="884" spans="1:35" ht="30" customHeight="1" x14ac:dyDescent="0.2">
      <c r="A884" s="49"/>
      <c r="B884" s="49"/>
      <c r="C884" s="49"/>
      <c r="D884" s="49"/>
      <c r="E884" s="61"/>
      <c r="F884" s="62"/>
      <c r="G884" s="62"/>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row>
    <row r="885" spans="1:35" ht="30" customHeight="1" x14ac:dyDescent="0.2">
      <c r="A885" s="49"/>
      <c r="B885" s="49"/>
      <c r="C885" s="49"/>
      <c r="D885" s="49"/>
      <c r="E885" s="61"/>
      <c r="F885" s="62"/>
      <c r="G885" s="62"/>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row>
    <row r="886" spans="1:35" ht="30" customHeight="1" x14ac:dyDescent="0.2">
      <c r="A886" s="49"/>
      <c r="B886" s="49"/>
      <c r="C886" s="49"/>
      <c r="D886" s="49"/>
      <c r="E886" s="61"/>
      <c r="F886" s="62"/>
      <c r="G886" s="62"/>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row>
    <row r="887" spans="1:35" ht="30" customHeight="1" x14ac:dyDescent="0.2">
      <c r="A887" s="49"/>
      <c r="B887" s="49"/>
      <c r="C887" s="49"/>
      <c r="D887" s="49"/>
      <c r="E887" s="61"/>
      <c r="F887" s="62"/>
      <c r="G887" s="62"/>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row>
    <row r="888" spans="1:35" ht="30" customHeight="1" x14ac:dyDescent="0.2">
      <c r="A888" s="49"/>
      <c r="B888" s="49"/>
      <c r="C888" s="49"/>
      <c r="D888" s="49"/>
      <c r="E888" s="61"/>
      <c r="F888" s="62"/>
      <c r="G888" s="62"/>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row>
    <row r="889" spans="1:35" ht="30" customHeight="1" x14ac:dyDescent="0.2">
      <c r="A889" s="49"/>
      <c r="B889" s="49"/>
      <c r="C889" s="49"/>
      <c r="D889" s="49"/>
      <c r="E889" s="61"/>
      <c r="F889" s="62"/>
      <c r="G889" s="62"/>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row>
    <row r="890" spans="1:35" ht="30" customHeight="1" x14ac:dyDescent="0.2">
      <c r="A890" s="49"/>
      <c r="B890" s="49"/>
      <c r="C890" s="49"/>
      <c r="D890" s="49"/>
      <c r="E890" s="61"/>
      <c r="F890" s="62"/>
      <c r="G890" s="62"/>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row>
    <row r="891" spans="1:35" ht="30" customHeight="1" x14ac:dyDescent="0.2">
      <c r="A891" s="49"/>
      <c r="B891" s="49"/>
      <c r="C891" s="49"/>
      <c r="D891" s="49"/>
      <c r="E891" s="61"/>
      <c r="F891" s="62"/>
      <c r="G891" s="62"/>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row>
    <row r="892" spans="1:35" ht="30" customHeight="1" x14ac:dyDescent="0.2">
      <c r="A892" s="49"/>
      <c r="B892" s="49"/>
      <c r="C892" s="49"/>
      <c r="D892" s="49"/>
      <c r="E892" s="61"/>
      <c r="F892" s="62"/>
      <c r="G892" s="62"/>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row>
    <row r="893" spans="1:35" ht="30" customHeight="1" x14ac:dyDescent="0.2">
      <c r="A893" s="49"/>
      <c r="B893" s="49"/>
      <c r="C893" s="49"/>
      <c r="D893" s="49"/>
      <c r="E893" s="61"/>
      <c r="F893" s="62"/>
      <c r="G893" s="62"/>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row>
    <row r="894" spans="1:35" ht="30" customHeight="1" x14ac:dyDescent="0.2">
      <c r="A894" s="49"/>
      <c r="B894" s="49"/>
      <c r="C894" s="49"/>
      <c r="D894" s="49"/>
      <c r="E894" s="61"/>
      <c r="F894" s="62"/>
      <c r="G894" s="62"/>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row>
    <row r="895" spans="1:35" ht="30" customHeight="1" x14ac:dyDescent="0.2">
      <c r="A895" s="49"/>
      <c r="B895" s="49"/>
      <c r="C895" s="49"/>
      <c r="D895" s="49"/>
      <c r="E895" s="61"/>
      <c r="F895" s="62"/>
      <c r="G895" s="62"/>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row>
    <row r="896" spans="1:35" ht="30" customHeight="1" x14ac:dyDescent="0.2">
      <c r="A896" s="49"/>
      <c r="B896" s="49"/>
      <c r="C896" s="49"/>
      <c r="D896" s="49"/>
      <c r="E896" s="61"/>
      <c r="F896" s="62"/>
      <c r="G896" s="62"/>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row>
    <row r="897" spans="1:35" ht="30" customHeight="1" x14ac:dyDescent="0.2">
      <c r="A897" s="49"/>
      <c r="B897" s="49"/>
      <c r="C897" s="49"/>
      <c r="D897" s="49"/>
      <c r="E897" s="61"/>
      <c r="F897" s="62"/>
      <c r="G897" s="62"/>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row>
    <row r="898" spans="1:35" ht="30" customHeight="1" x14ac:dyDescent="0.2">
      <c r="A898" s="49"/>
      <c r="B898" s="49"/>
      <c r="C898" s="49"/>
      <c r="D898" s="49"/>
      <c r="E898" s="61"/>
      <c r="F898" s="62"/>
      <c r="G898" s="62"/>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row>
    <row r="899" spans="1:35" ht="30" customHeight="1" x14ac:dyDescent="0.2">
      <c r="A899" s="49"/>
      <c r="B899" s="49"/>
      <c r="C899" s="49"/>
      <c r="D899" s="49"/>
      <c r="E899" s="61"/>
      <c r="F899" s="62"/>
      <c r="G899" s="62"/>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row>
    <row r="900" spans="1:35" ht="30" customHeight="1" x14ac:dyDescent="0.2">
      <c r="A900" s="49"/>
      <c r="B900" s="49"/>
      <c r="C900" s="49"/>
      <c r="D900" s="49"/>
      <c r="E900" s="61"/>
      <c r="F900" s="62"/>
      <c r="G900" s="62"/>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row>
    <row r="901" spans="1:35" ht="30" customHeight="1" x14ac:dyDescent="0.2">
      <c r="A901" s="49"/>
      <c r="B901" s="49"/>
      <c r="C901" s="49"/>
      <c r="D901" s="49"/>
      <c r="E901" s="61"/>
      <c r="F901" s="62"/>
      <c r="G901" s="62"/>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row>
    <row r="902" spans="1:35" ht="30" customHeight="1" x14ac:dyDescent="0.2">
      <c r="A902" s="49"/>
      <c r="B902" s="49"/>
      <c r="C902" s="49"/>
      <c r="D902" s="49"/>
      <c r="E902" s="61"/>
      <c r="F902" s="62"/>
      <c r="G902" s="62"/>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row>
    <row r="903" spans="1:35" ht="30" customHeight="1" x14ac:dyDescent="0.2">
      <c r="A903" s="49"/>
      <c r="B903" s="49"/>
      <c r="C903" s="49"/>
      <c r="D903" s="49"/>
      <c r="E903" s="61"/>
      <c r="F903" s="62"/>
      <c r="G903" s="62"/>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row>
    <row r="904" spans="1:35" ht="30" customHeight="1" x14ac:dyDescent="0.2">
      <c r="A904" s="49"/>
      <c r="B904" s="49"/>
      <c r="C904" s="49"/>
      <c r="D904" s="49"/>
      <c r="E904" s="61"/>
      <c r="F904" s="62"/>
      <c r="G904" s="62"/>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row>
    <row r="905" spans="1:35" ht="30" customHeight="1" x14ac:dyDescent="0.2">
      <c r="A905" s="49"/>
      <c r="B905" s="49"/>
      <c r="C905" s="49"/>
      <c r="D905" s="49"/>
      <c r="E905" s="61"/>
      <c r="F905" s="62"/>
      <c r="G905" s="62"/>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row>
    <row r="906" spans="1:35" ht="30" customHeight="1" x14ac:dyDescent="0.2">
      <c r="A906" s="49"/>
      <c r="B906" s="49"/>
      <c r="C906" s="49"/>
      <c r="D906" s="49"/>
      <c r="E906" s="61"/>
      <c r="F906" s="62"/>
      <c r="G906" s="62"/>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row>
    <row r="907" spans="1:35" ht="30" customHeight="1" x14ac:dyDescent="0.2">
      <c r="A907" s="49"/>
      <c r="B907" s="49"/>
      <c r="C907" s="49"/>
      <c r="D907" s="49"/>
      <c r="E907" s="61"/>
      <c r="F907" s="62"/>
      <c r="G907" s="62"/>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row>
    <row r="908" spans="1:35" ht="30" customHeight="1" x14ac:dyDescent="0.2">
      <c r="A908" s="49"/>
      <c r="B908" s="49"/>
      <c r="C908" s="49"/>
      <c r="D908" s="49"/>
      <c r="E908" s="61"/>
      <c r="F908" s="62"/>
      <c r="G908" s="62"/>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row>
    <row r="909" spans="1:35" ht="30" customHeight="1" x14ac:dyDescent="0.2">
      <c r="A909" s="49"/>
      <c r="B909" s="49"/>
      <c r="C909" s="49"/>
      <c r="D909" s="49"/>
      <c r="E909" s="61"/>
      <c r="F909" s="62"/>
      <c r="G909" s="62"/>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row>
    <row r="910" spans="1:35" ht="30" customHeight="1" x14ac:dyDescent="0.2">
      <c r="A910" s="49"/>
      <c r="B910" s="49"/>
      <c r="C910" s="49"/>
      <c r="D910" s="49"/>
      <c r="E910" s="61"/>
      <c r="F910" s="62"/>
      <c r="G910" s="62"/>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row>
    <row r="911" spans="1:35" ht="30" customHeight="1" x14ac:dyDescent="0.2">
      <c r="A911" s="49"/>
      <c r="B911" s="49"/>
      <c r="C911" s="49"/>
      <c r="D911" s="49"/>
      <c r="E911" s="61"/>
      <c r="F911" s="62"/>
      <c r="G911" s="62"/>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row>
    <row r="912" spans="1:35" ht="30" customHeight="1" x14ac:dyDescent="0.2">
      <c r="A912" s="49"/>
      <c r="B912" s="49"/>
      <c r="C912" s="49"/>
      <c r="D912" s="49"/>
      <c r="E912" s="61"/>
      <c r="F912" s="62"/>
      <c r="G912" s="62"/>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row>
    <row r="913" spans="1:35" ht="30" customHeight="1" x14ac:dyDescent="0.2">
      <c r="A913" s="49"/>
      <c r="B913" s="49"/>
      <c r="C913" s="49"/>
      <c r="D913" s="49"/>
      <c r="E913" s="61"/>
      <c r="F913" s="62"/>
      <c r="G913" s="62"/>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row>
    <row r="914" spans="1:35" ht="30" customHeight="1" x14ac:dyDescent="0.2">
      <c r="A914" s="49"/>
      <c r="B914" s="49"/>
      <c r="C914" s="49"/>
      <c r="D914" s="49"/>
      <c r="E914" s="61"/>
      <c r="F914" s="62"/>
      <c r="G914" s="62"/>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row>
    <row r="915" spans="1:35" ht="30" customHeight="1" x14ac:dyDescent="0.2">
      <c r="A915" s="49"/>
      <c r="B915" s="49"/>
      <c r="C915" s="49"/>
      <c r="D915" s="49"/>
      <c r="E915" s="61"/>
      <c r="F915" s="62"/>
      <c r="G915" s="62"/>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row>
    <row r="916" spans="1:35" ht="30" customHeight="1" x14ac:dyDescent="0.2">
      <c r="A916" s="49"/>
      <c r="B916" s="49"/>
      <c r="C916" s="49"/>
      <c r="D916" s="49"/>
      <c r="E916" s="61"/>
      <c r="F916" s="62"/>
      <c r="G916" s="62"/>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row>
    <row r="917" spans="1:35" ht="30" customHeight="1" x14ac:dyDescent="0.2">
      <c r="A917" s="49"/>
      <c r="B917" s="49"/>
      <c r="C917" s="49"/>
      <c r="D917" s="49"/>
      <c r="E917" s="61"/>
      <c r="F917" s="62"/>
      <c r="G917" s="62"/>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row>
    <row r="918" spans="1:35" ht="30" customHeight="1" x14ac:dyDescent="0.2">
      <c r="A918" s="49"/>
      <c r="B918" s="49"/>
      <c r="C918" s="49"/>
      <c r="D918" s="49"/>
      <c r="E918" s="61"/>
      <c r="F918" s="62"/>
      <c r="G918" s="62"/>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row>
    <row r="919" spans="1:35" ht="30" customHeight="1" x14ac:dyDescent="0.2">
      <c r="A919" s="49"/>
      <c r="B919" s="49"/>
      <c r="C919" s="49"/>
      <c r="D919" s="49"/>
      <c r="E919" s="61"/>
      <c r="F919" s="62"/>
      <c r="G919" s="62"/>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row>
    <row r="920" spans="1:35" ht="30" customHeight="1" x14ac:dyDescent="0.2">
      <c r="A920" s="49"/>
      <c r="B920" s="49"/>
      <c r="C920" s="49"/>
      <c r="D920" s="49"/>
      <c r="E920" s="61"/>
      <c r="F920" s="62"/>
      <c r="G920" s="62"/>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row>
    <row r="921" spans="1:35" ht="30" customHeight="1" x14ac:dyDescent="0.2">
      <c r="A921" s="49"/>
      <c r="B921" s="49"/>
      <c r="C921" s="49"/>
      <c r="D921" s="49"/>
      <c r="E921" s="61"/>
      <c r="F921" s="62"/>
      <c r="G921" s="62"/>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row>
    <row r="922" spans="1:35" ht="30" customHeight="1" x14ac:dyDescent="0.2">
      <c r="A922" s="49"/>
      <c r="B922" s="49"/>
      <c r="C922" s="49"/>
      <c r="D922" s="49"/>
      <c r="E922" s="61"/>
      <c r="F922" s="62"/>
      <c r="G922" s="62"/>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row>
    <row r="923" spans="1:35" ht="30" customHeight="1" x14ac:dyDescent="0.2">
      <c r="A923" s="49"/>
      <c r="B923" s="49"/>
      <c r="C923" s="49"/>
      <c r="D923" s="49"/>
      <c r="E923" s="61"/>
      <c r="F923" s="62"/>
      <c r="G923" s="62"/>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row>
    <row r="924" spans="1:35" ht="30" customHeight="1" x14ac:dyDescent="0.2">
      <c r="A924" s="49"/>
      <c r="B924" s="49"/>
      <c r="C924" s="49"/>
      <c r="D924" s="49"/>
      <c r="E924" s="61"/>
      <c r="F924" s="62"/>
      <c r="G924" s="62"/>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row>
    <row r="925" spans="1:35" ht="30" customHeight="1" x14ac:dyDescent="0.2">
      <c r="A925" s="49"/>
      <c r="B925" s="49"/>
      <c r="C925" s="49"/>
      <c r="D925" s="49"/>
      <c r="E925" s="61"/>
      <c r="F925" s="62"/>
      <c r="G925" s="62"/>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row>
    <row r="926" spans="1:35" ht="30" customHeight="1" x14ac:dyDescent="0.2">
      <c r="A926" s="49"/>
      <c r="B926" s="49"/>
      <c r="C926" s="49"/>
      <c r="D926" s="49"/>
      <c r="E926" s="61"/>
      <c r="F926" s="62"/>
      <c r="G926" s="62"/>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row>
    <row r="927" spans="1:35" ht="30" customHeight="1" x14ac:dyDescent="0.2">
      <c r="A927" s="49"/>
      <c r="B927" s="49"/>
      <c r="C927" s="49"/>
      <c r="D927" s="49"/>
      <c r="E927" s="61"/>
      <c r="F927" s="62"/>
      <c r="G927" s="62"/>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row>
    <row r="928" spans="1:35" ht="30" customHeight="1" x14ac:dyDescent="0.2">
      <c r="A928" s="49"/>
      <c r="B928" s="49"/>
      <c r="C928" s="49"/>
      <c r="D928" s="49"/>
      <c r="E928" s="61"/>
      <c r="F928" s="62"/>
      <c r="G928" s="62"/>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row>
    <row r="929" spans="1:35" ht="30" customHeight="1" x14ac:dyDescent="0.2">
      <c r="A929" s="49"/>
      <c r="B929" s="49"/>
      <c r="C929" s="49"/>
      <c r="D929" s="49"/>
      <c r="E929" s="61"/>
      <c r="F929" s="62"/>
      <c r="G929" s="62"/>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row>
    <row r="930" spans="1:35" ht="30" customHeight="1" x14ac:dyDescent="0.2">
      <c r="A930" s="49"/>
      <c r="B930" s="49"/>
      <c r="C930" s="49"/>
      <c r="D930" s="49"/>
      <c r="E930" s="61"/>
      <c r="F930" s="62"/>
      <c r="G930" s="62"/>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row>
    <row r="931" spans="1:35" ht="30" customHeight="1" x14ac:dyDescent="0.2">
      <c r="A931" s="49"/>
      <c r="B931" s="49"/>
      <c r="C931" s="49"/>
      <c r="D931" s="49"/>
      <c r="E931" s="61"/>
      <c r="F931" s="62"/>
      <c r="G931" s="62"/>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row>
    <row r="932" spans="1:35" ht="30" customHeight="1" x14ac:dyDescent="0.2">
      <c r="A932" s="49"/>
      <c r="B932" s="49"/>
      <c r="C932" s="49"/>
      <c r="D932" s="49"/>
      <c r="E932" s="61"/>
      <c r="F932" s="62"/>
      <c r="G932" s="62"/>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row>
    <row r="933" spans="1:35" ht="30" customHeight="1" x14ac:dyDescent="0.2">
      <c r="A933" s="49"/>
      <c r="B933" s="49"/>
      <c r="C933" s="49"/>
      <c r="D933" s="49"/>
      <c r="E933" s="61"/>
      <c r="F933" s="62"/>
      <c r="G933" s="62"/>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row>
    <row r="934" spans="1:35" ht="30" customHeight="1" x14ac:dyDescent="0.2">
      <c r="A934" s="49"/>
      <c r="B934" s="49"/>
      <c r="C934" s="49"/>
      <c r="D934" s="49"/>
      <c r="E934" s="61"/>
      <c r="F934" s="62"/>
      <c r="G934" s="62"/>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row>
    <row r="935" spans="1:35" ht="30" customHeight="1" x14ac:dyDescent="0.2">
      <c r="A935" s="49"/>
      <c r="B935" s="49"/>
      <c r="C935" s="49"/>
      <c r="D935" s="49"/>
      <c r="E935" s="61"/>
      <c r="F935" s="62"/>
      <c r="G935" s="62"/>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row>
    <row r="936" spans="1:35" ht="30" customHeight="1" x14ac:dyDescent="0.2">
      <c r="A936" s="49"/>
      <c r="B936" s="49"/>
      <c r="C936" s="49"/>
      <c r="D936" s="49"/>
      <c r="E936" s="61"/>
      <c r="F936" s="62"/>
      <c r="G936" s="62"/>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row>
    <row r="937" spans="1:35" ht="30" customHeight="1" x14ac:dyDescent="0.2">
      <c r="A937" s="49"/>
      <c r="B937" s="49"/>
      <c r="C937" s="49"/>
      <c r="D937" s="49"/>
      <c r="E937" s="61"/>
      <c r="F937" s="62"/>
      <c r="G937" s="62"/>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row>
    <row r="938" spans="1:35" ht="30" customHeight="1" x14ac:dyDescent="0.2">
      <c r="A938" s="49"/>
      <c r="B938" s="49"/>
      <c r="C938" s="49"/>
      <c r="D938" s="49"/>
      <c r="E938" s="61"/>
      <c r="F938" s="62"/>
      <c r="G938" s="62"/>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row>
    <row r="939" spans="1:35" ht="30" customHeight="1" x14ac:dyDescent="0.2">
      <c r="A939" s="49"/>
      <c r="B939" s="49"/>
      <c r="C939" s="49"/>
      <c r="D939" s="49"/>
      <c r="E939" s="61"/>
      <c r="F939" s="62"/>
      <c r="G939" s="62"/>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row>
    <row r="940" spans="1:35" ht="30" customHeight="1" x14ac:dyDescent="0.2">
      <c r="A940" s="49"/>
      <c r="B940" s="49"/>
      <c r="C940" s="49"/>
      <c r="D940" s="49"/>
      <c r="E940" s="61"/>
      <c r="F940" s="62"/>
      <c r="G940" s="62"/>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row>
    <row r="941" spans="1:35" ht="30" customHeight="1" x14ac:dyDescent="0.2">
      <c r="A941" s="49"/>
      <c r="B941" s="49"/>
      <c r="C941" s="49"/>
      <c r="D941" s="49"/>
      <c r="E941" s="61"/>
      <c r="F941" s="62"/>
      <c r="G941" s="62"/>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row>
    <row r="942" spans="1:35" ht="30" customHeight="1" x14ac:dyDescent="0.2">
      <c r="A942" s="49"/>
      <c r="B942" s="49"/>
      <c r="C942" s="49"/>
      <c r="D942" s="49"/>
      <c r="E942" s="61"/>
      <c r="F942" s="62"/>
      <c r="G942" s="62"/>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row>
    <row r="943" spans="1:35" ht="30" customHeight="1" x14ac:dyDescent="0.2">
      <c r="A943" s="49"/>
      <c r="B943" s="49"/>
      <c r="C943" s="49"/>
      <c r="D943" s="49"/>
      <c r="E943" s="61"/>
      <c r="F943" s="62"/>
      <c r="G943" s="62"/>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row>
    <row r="944" spans="1:35" ht="30" customHeight="1" x14ac:dyDescent="0.2">
      <c r="A944" s="49"/>
      <c r="B944" s="49"/>
      <c r="C944" s="49"/>
      <c r="D944" s="49"/>
      <c r="E944" s="61"/>
      <c r="F944" s="62"/>
      <c r="G944" s="62"/>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row>
    <row r="945" spans="1:35" ht="30" customHeight="1" x14ac:dyDescent="0.2">
      <c r="A945" s="49"/>
      <c r="B945" s="49"/>
      <c r="C945" s="49"/>
      <c r="D945" s="49"/>
      <c r="E945" s="61"/>
      <c r="F945" s="62"/>
      <c r="G945" s="62"/>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row>
    <row r="946" spans="1:35" ht="30" customHeight="1" x14ac:dyDescent="0.2">
      <c r="A946" s="49"/>
      <c r="B946" s="49"/>
      <c r="C946" s="49"/>
      <c r="D946" s="49"/>
      <c r="E946" s="61"/>
      <c r="F946" s="62"/>
      <c r="G946" s="62"/>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row>
    <row r="947" spans="1:35" ht="30" customHeight="1" x14ac:dyDescent="0.2">
      <c r="A947" s="49"/>
      <c r="B947" s="49"/>
      <c r="C947" s="49"/>
      <c r="D947" s="49"/>
      <c r="E947" s="61"/>
      <c r="F947" s="62"/>
      <c r="G947" s="62"/>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row>
    <row r="948" spans="1:35" ht="30" customHeight="1" x14ac:dyDescent="0.2">
      <c r="A948" s="49"/>
      <c r="B948" s="49"/>
      <c r="C948" s="49"/>
      <c r="D948" s="49"/>
      <c r="E948" s="61"/>
      <c r="F948" s="62"/>
      <c r="G948" s="62"/>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row>
    <row r="949" spans="1:35" ht="30" customHeight="1" x14ac:dyDescent="0.2">
      <c r="A949" s="49"/>
      <c r="B949" s="49"/>
      <c r="C949" s="49"/>
      <c r="D949" s="49"/>
      <c r="E949" s="61"/>
      <c r="F949" s="62"/>
      <c r="G949" s="62"/>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row>
    <row r="950" spans="1:35" ht="30" customHeight="1" x14ac:dyDescent="0.2">
      <c r="A950" s="49"/>
      <c r="B950" s="49"/>
      <c r="C950" s="49"/>
      <c r="D950" s="49"/>
      <c r="E950" s="61"/>
      <c r="F950" s="62"/>
      <c r="G950" s="62"/>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row>
    <row r="951" spans="1:35" ht="30" customHeight="1" x14ac:dyDescent="0.2">
      <c r="A951" s="49"/>
      <c r="B951" s="49"/>
      <c r="C951" s="49"/>
      <c r="D951" s="49"/>
      <c r="E951" s="61"/>
      <c r="F951" s="62"/>
      <c r="G951" s="62"/>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row>
    <row r="952" spans="1:35" ht="30" customHeight="1" x14ac:dyDescent="0.2">
      <c r="A952" s="49"/>
      <c r="B952" s="49"/>
      <c r="C952" s="49"/>
      <c r="D952" s="49"/>
      <c r="E952" s="61"/>
      <c r="F952" s="62"/>
      <c r="G952" s="62"/>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row>
    <row r="953" spans="1:35" ht="30" customHeight="1" x14ac:dyDescent="0.2">
      <c r="A953" s="49"/>
      <c r="B953" s="49"/>
      <c r="C953" s="49"/>
      <c r="D953" s="49"/>
      <c r="E953" s="61"/>
      <c r="F953" s="62"/>
      <c r="G953" s="62"/>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row>
    <row r="954" spans="1:35" ht="30" customHeight="1" x14ac:dyDescent="0.2">
      <c r="A954" s="49"/>
      <c r="B954" s="49"/>
      <c r="C954" s="49"/>
      <c r="D954" s="49"/>
      <c r="E954" s="61"/>
      <c r="F954" s="62"/>
      <c r="G954" s="62"/>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row>
    <row r="955" spans="1:35" ht="30" customHeight="1" x14ac:dyDescent="0.2">
      <c r="A955" s="49"/>
      <c r="B955" s="49"/>
      <c r="C955" s="49"/>
      <c r="D955" s="49"/>
      <c r="E955" s="61"/>
      <c r="F955" s="62"/>
      <c r="G955" s="62"/>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row>
    <row r="956" spans="1:35" ht="30" customHeight="1" x14ac:dyDescent="0.2">
      <c r="A956" s="49"/>
      <c r="B956" s="49"/>
      <c r="C956" s="49"/>
      <c r="D956" s="49"/>
      <c r="E956" s="61"/>
      <c r="F956" s="62"/>
      <c r="G956" s="62"/>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row>
    <row r="957" spans="1:35" ht="30" customHeight="1" x14ac:dyDescent="0.2">
      <c r="A957" s="49"/>
      <c r="B957" s="49"/>
      <c r="C957" s="49"/>
      <c r="D957" s="49"/>
      <c r="E957" s="61"/>
      <c r="F957" s="62"/>
      <c r="G957" s="62"/>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row>
    <row r="958" spans="1:35" ht="30" customHeight="1" x14ac:dyDescent="0.2">
      <c r="A958" s="49"/>
      <c r="B958" s="49"/>
      <c r="C958" s="49"/>
      <c r="D958" s="49"/>
      <c r="E958" s="61"/>
      <c r="F958" s="62"/>
      <c r="G958" s="62"/>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row>
    <row r="959" spans="1:35" ht="30" customHeight="1" x14ac:dyDescent="0.2">
      <c r="A959" s="49"/>
      <c r="B959" s="49"/>
      <c r="C959" s="49"/>
      <c r="D959" s="49"/>
      <c r="E959" s="61"/>
      <c r="F959" s="62"/>
      <c r="G959" s="62"/>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row>
    <row r="960" spans="1:35" ht="30" customHeight="1" x14ac:dyDescent="0.2">
      <c r="A960" s="49"/>
      <c r="B960" s="49"/>
      <c r="C960" s="49"/>
      <c r="D960" s="49"/>
      <c r="E960" s="61"/>
      <c r="F960" s="62"/>
      <c r="G960" s="62"/>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row>
    <row r="961" spans="1:35" ht="30" customHeight="1" x14ac:dyDescent="0.2">
      <c r="A961" s="49"/>
      <c r="B961" s="49"/>
      <c r="C961" s="49"/>
      <c r="D961" s="49"/>
      <c r="E961" s="61"/>
      <c r="F961" s="62"/>
      <c r="G961" s="62"/>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row>
    <row r="962" spans="1:35" ht="30" customHeight="1" x14ac:dyDescent="0.2">
      <c r="A962" s="49"/>
      <c r="B962" s="49"/>
      <c r="C962" s="49"/>
      <c r="D962" s="49"/>
      <c r="E962" s="61"/>
      <c r="F962" s="62"/>
      <c r="G962" s="62"/>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row>
    <row r="963" spans="1:35" ht="30" customHeight="1" x14ac:dyDescent="0.2">
      <c r="A963" s="49"/>
      <c r="B963" s="49"/>
      <c r="C963" s="49"/>
      <c r="D963" s="49"/>
      <c r="E963" s="61"/>
      <c r="F963" s="62"/>
      <c r="G963" s="62"/>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row>
    <row r="964" spans="1:35" ht="30" customHeight="1" x14ac:dyDescent="0.2">
      <c r="A964" s="49"/>
      <c r="B964" s="49"/>
      <c r="C964" s="49"/>
      <c r="D964" s="49"/>
      <c r="E964" s="61"/>
      <c r="F964" s="62"/>
      <c r="G964" s="62"/>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row>
    <row r="965" spans="1:35" ht="30" customHeight="1" x14ac:dyDescent="0.2">
      <c r="A965" s="49"/>
      <c r="B965" s="49"/>
      <c r="C965" s="49"/>
      <c r="D965" s="49"/>
      <c r="E965" s="61"/>
      <c r="F965" s="62"/>
      <c r="G965" s="62"/>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row>
    <row r="966" spans="1:35" ht="30" customHeight="1" x14ac:dyDescent="0.2">
      <c r="A966" s="49"/>
      <c r="B966" s="49"/>
      <c r="C966" s="49"/>
      <c r="D966" s="49"/>
      <c r="E966" s="61"/>
      <c r="F966" s="62"/>
      <c r="G966" s="62"/>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row>
    <row r="967" spans="1:35" ht="30" customHeight="1" x14ac:dyDescent="0.2">
      <c r="A967" s="49"/>
      <c r="B967" s="49"/>
      <c r="C967" s="49"/>
      <c r="D967" s="49"/>
      <c r="E967" s="61"/>
      <c r="F967" s="62"/>
      <c r="G967" s="62"/>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row>
    <row r="968" spans="1:35" ht="30" customHeight="1" x14ac:dyDescent="0.2">
      <c r="A968" s="49"/>
      <c r="B968" s="49"/>
      <c r="C968" s="49"/>
      <c r="D968" s="49"/>
      <c r="E968" s="61"/>
      <c r="F968" s="62"/>
      <c r="G968" s="62"/>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row>
    <row r="969" spans="1:35" ht="30" customHeight="1" x14ac:dyDescent="0.2">
      <c r="A969" s="49"/>
      <c r="B969" s="49"/>
      <c r="C969" s="49"/>
      <c r="D969" s="49"/>
      <c r="E969" s="61"/>
      <c r="F969" s="62"/>
      <c r="G969" s="62"/>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row>
    <row r="970" spans="1:35" ht="30" customHeight="1" x14ac:dyDescent="0.2">
      <c r="A970" s="49"/>
      <c r="B970" s="49"/>
      <c r="C970" s="49"/>
      <c r="D970" s="49"/>
      <c r="E970" s="61"/>
      <c r="F970" s="62"/>
      <c r="G970" s="62"/>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row>
    <row r="971" spans="1:35" ht="30" customHeight="1" x14ac:dyDescent="0.2">
      <c r="A971" s="49"/>
      <c r="B971" s="49"/>
      <c r="C971" s="49"/>
      <c r="D971" s="49"/>
      <c r="E971" s="61"/>
      <c r="F971" s="62"/>
      <c r="G971" s="62"/>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row>
    <row r="972" spans="1:35" ht="30" customHeight="1" x14ac:dyDescent="0.2">
      <c r="A972" s="49"/>
      <c r="B972" s="49"/>
      <c r="C972" s="49"/>
      <c r="D972" s="49"/>
      <c r="E972" s="61"/>
      <c r="F972" s="62"/>
      <c r="G972" s="62"/>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row>
    <row r="973" spans="1:35" ht="30" customHeight="1" x14ac:dyDescent="0.2">
      <c r="A973" s="49"/>
      <c r="B973" s="49"/>
      <c r="C973" s="49"/>
      <c r="D973" s="49"/>
      <c r="E973" s="61"/>
      <c r="F973" s="62"/>
      <c r="G973" s="62"/>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row>
    <row r="974" spans="1:35" ht="30" customHeight="1" x14ac:dyDescent="0.2">
      <c r="A974" s="49"/>
      <c r="B974" s="49"/>
      <c r="C974" s="49"/>
      <c r="D974" s="49"/>
      <c r="E974" s="61"/>
      <c r="F974" s="62"/>
      <c r="G974" s="62"/>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row>
    <row r="975" spans="1:35" ht="30" customHeight="1" x14ac:dyDescent="0.2">
      <c r="A975" s="49"/>
      <c r="B975" s="49"/>
      <c r="C975" s="49"/>
      <c r="D975" s="49"/>
      <c r="E975" s="61"/>
      <c r="F975" s="62"/>
      <c r="G975" s="62"/>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row>
    <row r="976" spans="1:35" ht="30" customHeight="1" x14ac:dyDescent="0.2">
      <c r="A976" s="49"/>
      <c r="B976" s="49"/>
      <c r="C976" s="49"/>
      <c r="D976" s="49"/>
      <c r="E976" s="61"/>
      <c r="F976" s="62"/>
      <c r="G976" s="62"/>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row>
    <row r="977" spans="1:35" ht="30" customHeight="1" x14ac:dyDescent="0.2">
      <c r="A977" s="49"/>
      <c r="B977" s="49"/>
      <c r="C977" s="49"/>
      <c r="D977" s="49"/>
      <c r="E977" s="61"/>
      <c r="F977" s="62"/>
      <c r="G977" s="62"/>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row>
    <row r="978" spans="1:35" ht="30" customHeight="1" x14ac:dyDescent="0.2">
      <c r="A978" s="49"/>
      <c r="B978" s="49"/>
      <c r="C978" s="49"/>
      <c r="D978" s="49"/>
      <c r="E978" s="61"/>
      <c r="F978" s="62"/>
      <c r="G978" s="62"/>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row>
    <row r="979" spans="1:35" ht="30" customHeight="1" x14ac:dyDescent="0.2">
      <c r="A979" s="49"/>
      <c r="B979" s="49"/>
      <c r="C979" s="49"/>
      <c r="D979" s="49"/>
      <c r="E979" s="61"/>
      <c r="F979" s="62"/>
      <c r="G979" s="62"/>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row>
    <row r="980" spans="1:35" ht="30" customHeight="1" x14ac:dyDescent="0.2">
      <c r="A980" s="49"/>
      <c r="B980" s="49"/>
      <c r="C980" s="49"/>
      <c r="D980" s="49"/>
      <c r="E980" s="61"/>
      <c r="F980" s="62"/>
      <c r="G980" s="62"/>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row>
    <row r="981" spans="1:35" ht="30" customHeight="1" x14ac:dyDescent="0.2">
      <c r="A981" s="49"/>
      <c r="B981" s="49"/>
      <c r="C981" s="49"/>
      <c r="D981" s="49"/>
      <c r="E981" s="61"/>
      <c r="F981" s="62"/>
      <c r="G981" s="62"/>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row>
    <row r="982" spans="1:35" ht="30" customHeight="1" x14ac:dyDescent="0.2">
      <c r="A982" s="49"/>
      <c r="B982" s="49"/>
      <c r="C982" s="49"/>
      <c r="D982" s="49"/>
      <c r="E982" s="61"/>
      <c r="F982" s="62"/>
      <c r="G982" s="62"/>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row>
    <row r="983" spans="1:35" ht="30" customHeight="1" x14ac:dyDescent="0.2">
      <c r="A983" s="49"/>
      <c r="B983" s="49"/>
      <c r="C983" s="49"/>
      <c r="D983" s="49"/>
      <c r="E983" s="61"/>
      <c r="F983" s="62"/>
      <c r="G983" s="62"/>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row>
    <row r="984" spans="1:35" ht="30" customHeight="1" x14ac:dyDescent="0.2">
      <c r="A984" s="49"/>
      <c r="B984" s="49"/>
      <c r="C984" s="49"/>
      <c r="D984" s="49"/>
      <c r="E984" s="61"/>
      <c r="F984" s="62"/>
      <c r="G984" s="62"/>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row>
    <row r="985" spans="1:35" ht="30" customHeight="1" x14ac:dyDescent="0.2">
      <c r="A985" s="49"/>
      <c r="B985" s="49"/>
      <c r="C985" s="49"/>
      <c r="D985" s="49"/>
      <c r="E985" s="61"/>
      <c r="F985" s="62"/>
      <c r="G985" s="62"/>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row>
    <row r="986" spans="1:35" ht="30" customHeight="1" x14ac:dyDescent="0.2">
      <c r="A986" s="49"/>
      <c r="B986" s="49"/>
      <c r="C986" s="49"/>
      <c r="D986" s="49"/>
      <c r="E986" s="61"/>
      <c r="F986" s="62"/>
      <c r="G986" s="62"/>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row>
    <row r="987" spans="1:35" ht="30" customHeight="1" x14ac:dyDescent="0.2">
      <c r="A987" s="49"/>
      <c r="B987" s="49"/>
      <c r="C987" s="49"/>
      <c r="D987" s="49"/>
      <c r="E987" s="61"/>
      <c r="F987" s="62"/>
      <c r="G987" s="62"/>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row>
    <row r="988" spans="1:35" ht="30" customHeight="1" x14ac:dyDescent="0.2">
      <c r="A988" s="49"/>
      <c r="B988" s="49"/>
      <c r="C988" s="49"/>
      <c r="D988" s="49"/>
      <c r="E988" s="61"/>
      <c r="F988" s="62"/>
      <c r="G988" s="62"/>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row>
    <row r="989" spans="1:35" ht="30" customHeight="1" x14ac:dyDescent="0.2">
      <c r="A989" s="49"/>
      <c r="B989" s="49"/>
      <c r="C989" s="49"/>
      <c r="D989" s="49"/>
      <c r="E989" s="61"/>
      <c r="F989" s="62"/>
      <c r="G989" s="62"/>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row>
    <row r="990" spans="1:35" ht="30" customHeight="1" x14ac:dyDescent="0.2">
      <c r="A990" s="49"/>
      <c r="B990" s="49"/>
      <c r="C990" s="49"/>
      <c r="D990" s="49"/>
      <c r="E990" s="61"/>
      <c r="F990" s="62"/>
      <c r="G990" s="62"/>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row>
    <row r="991" spans="1:35" ht="30" customHeight="1" x14ac:dyDescent="0.2">
      <c r="A991" s="49"/>
      <c r="B991" s="49"/>
      <c r="C991" s="49"/>
      <c r="D991" s="49"/>
      <c r="E991" s="61"/>
      <c r="F991" s="62"/>
      <c r="G991" s="62"/>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row>
    <row r="992" spans="1:35" ht="30" customHeight="1" x14ac:dyDescent="0.2">
      <c r="A992" s="49"/>
      <c r="B992" s="49"/>
      <c r="C992" s="49"/>
      <c r="D992" s="49"/>
      <c r="E992" s="61"/>
      <c r="F992" s="62"/>
      <c r="G992" s="62"/>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row>
    <row r="993" spans="1:35" ht="30" customHeight="1" x14ac:dyDescent="0.2">
      <c r="A993" s="49"/>
      <c r="B993" s="49"/>
      <c r="C993" s="49"/>
      <c r="D993" s="49"/>
      <c r="E993" s="61"/>
      <c r="F993" s="62"/>
      <c r="G993" s="62"/>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row>
    <row r="994" spans="1:35" ht="30" customHeight="1" x14ac:dyDescent="0.2">
      <c r="A994" s="49"/>
      <c r="B994" s="49"/>
      <c r="C994" s="49"/>
      <c r="D994" s="49"/>
      <c r="E994" s="61"/>
      <c r="F994" s="62"/>
      <c r="G994" s="62"/>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row>
    <row r="995" spans="1:35" ht="30" customHeight="1" x14ac:dyDescent="0.2">
      <c r="A995" s="49"/>
      <c r="B995" s="49"/>
      <c r="C995" s="49"/>
      <c r="D995" s="49"/>
      <c r="E995" s="61"/>
      <c r="F995" s="62"/>
      <c r="G995" s="62"/>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row>
    <row r="996" spans="1:35" ht="30" customHeight="1" x14ac:dyDescent="0.2">
      <c r="A996" s="49"/>
      <c r="B996" s="49"/>
      <c r="C996" s="49"/>
      <c r="D996" s="49"/>
      <c r="E996" s="61"/>
      <c r="F996" s="62"/>
      <c r="G996" s="62"/>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row>
    <row r="997" spans="1:35" ht="30" customHeight="1" x14ac:dyDescent="0.2">
      <c r="A997" s="49"/>
      <c r="B997" s="49"/>
      <c r="C997" s="49"/>
      <c r="D997" s="49"/>
      <c r="E997" s="61"/>
      <c r="F997" s="62"/>
      <c r="G997" s="62"/>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row>
    <row r="998" spans="1:35" ht="30" customHeight="1" x14ac:dyDescent="0.2">
      <c r="A998" s="49"/>
      <c r="B998" s="49"/>
      <c r="C998" s="49"/>
      <c r="D998" s="49"/>
      <c r="E998" s="61"/>
      <c r="F998" s="62"/>
      <c r="G998" s="62"/>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row>
    <row r="999" spans="1:35" ht="30" customHeight="1" x14ac:dyDescent="0.2">
      <c r="A999" s="49"/>
      <c r="B999" s="49"/>
      <c r="C999" s="49"/>
      <c r="D999" s="49"/>
      <c r="E999" s="61"/>
      <c r="F999" s="62"/>
      <c r="G999" s="62"/>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row>
    <row r="1000" spans="1:35" ht="30" customHeight="1" x14ac:dyDescent="0.2">
      <c r="A1000" s="49"/>
      <c r="B1000" s="49"/>
      <c r="C1000" s="49"/>
      <c r="D1000" s="49"/>
      <c r="E1000" s="61"/>
      <c r="F1000" s="62"/>
      <c r="G1000" s="62"/>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row>
  </sheetData>
  <sheetProtection algorithmName="SHA-512" hashValue="tSX4cwiE3HasNx6PPBxr13QtF4Su3s4Ffltov36P6tWoXpzdlSVhGwrRSNjXX0a481QKlxJrk7pxbNeueVvDJw==" saltValue="8QmxeQblOx+8xaXoE4cBIg==" spinCount="100000" sheet="1" objects="1" scenarios="1"/>
  <mergeCells count="1405">
    <mergeCell ref="O176:O178"/>
    <mergeCell ref="P176:P178"/>
    <mergeCell ref="Q176:Q178"/>
    <mergeCell ref="O189:O191"/>
    <mergeCell ref="P189:P191"/>
    <mergeCell ref="N223:N225"/>
    <mergeCell ref="O223:O225"/>
    <mergeCell ref="O179:O181"/>
    <mergeCell ref="P179:P181"/>
    <mergeCell ref="Q179:Q181"/>
    <mergeCell ref="P183:Q183"/>
    <mergeCell ref="Q189:Q191"/>
    <mergeCell ref="N189:N191"/>
    <mergeCell ref="N192:N194"/>
    <mergeCell ref="O192:O194"/>
    <mergeCell ref="P192:P194"/>
    <mergeCell ref="Q192:Q194"/>
    <mergeCell ref="N195:N197"/>
    <mergeCell ref="O195:O197"/>
    <mergeCell ref="N209:N210"/>
    <mergeCell ref="O209:O210"/>
    <mergeCell ref="P195:P197"/>
    <mergeCell ref="Q195:Q197"/>
    <mergeCell ref="N198:N200"/>
    <mergeCell ref="O198:O200"/>
    <mergeCell ref="N176:N178"/>
    <mergeCell ref="N179:N181"/>
    <mergeCell ref="N211:N213"/>
    <mergeCell ref="O211:O213"/>
    <mergeCell ref="P211:P213"/>
    <mergeCell ref="Q211:Q213"/>
    <mergeCell ref="Q214:Q216"/>
    <mergeCell ref="F164:O164"/>
    <mergeCell ref="P164:R164"/>
    <mergeCell ref="J165:M165"/>
    <mergeCell ref="N165:N166"/>
    <mergeCell ref="O165:O166"/>
    <mergeCell ref="R165:R166"/>
    <mergeCell ref="J166:M166"/>
    <mergeCell ref="H165:H166"/>
    <mergeCell ref="I165:I166"/>
    <mergeCell ref="N173:N175"/>
    <mergeCell ref="O173:O175"/>
    <mergeCell ref="P173:P175"/>
    <mergeCell ref="Q173:Q175"/>
    <mergeCell ref="B167:B169"/>
    <mergeCell ref="B170:B172"/>
    <mergeCell ref="C170:C172"/>
    <mergeCell ref="D170:D172"/>
    <mergeCell ref="E170:E172"/>
    <mergeCell ref="B173:B175"/>
    <mergeCell ref="H167:H169"/>
    <mergeCell ref="I167:I169"/>
    <mergeCell ref="H170:H172"/>
    <mergeCell ref="I170:I172"/>
    <mergeCell ref="H173:H175"/>
    <mergeCell ref="I173:I175"/>
    <mergeCell ref="D165:D166"/>
    <mergeCell ref="E165:E166"/>
    <mergeCell ref="F165:F166"/>
    <mergeCell ref="G165:G166"/>
    <mergeCell ref="E195:E197"/>
    <mergeCell ref="F195:F197"/>
    <mergeCell ref="B176:B178"/>
    <mergeCell ref="D176:D178"/>
    <mergeCell ref="E176:E178"/>
    <mergeCell ref="F176:F178"/>
    <mergeCell ref="G176:G178"/>
    <mergeCell ref="H176:H178"/>
    <mergeCell ref="I176:I178"/>
    <mergeCell ref="P148:P150"/>
    <mergeCell ref="Q148:Q150"/>
    <mergeCell ref="O151:O153"/>
    <mergeCell ref="P151:P153"/>
    <mergeCell ref="Q151:Q153"/>
    <mergeCell ref="N151:N153"/>
    <mergeCell ref="N154:N156"/>
    <mergeCell ref="O154:O156"/>
    <mergeCell ref="P154:P156"/>
    <mergeCell ref="Q154:Q156"/>
    <mergeCell ref="O157:O159"/>
    <mergeCell ref="P161:Q161"/>
    <mergeCell ref="P170:P172"/>
    <mergeCell ref="Q170:Q172"/>
    <mergeCell ref="N157:N159"/>
    <mergeCell ref="N167:N169"/>
    <mergeCell ref="O167:O169"/>
    <mergeCell ref="P167:P169"/>
    <mergeCell ref="Q167:Q169"/>
    <mergeCell ref="N170:N172"/>
    <mergeCell ref="O170:O172"/>
    <mergeCell ref="B160:O161"/>
    <mergeCell ref="P160:Q160"/>
    <mergeCell ref="H195:H197"/>
    <mergeCell ref="I195:I197"/>
    <mergeCell ref="C211:C213"/>
    <mergeCell ref="D211:D213"/>
    <mergeCell ref="E211:E213"/>
    <mergeCell ref="F187:F188"/>
    <mergeCell ref="B201:B203"/>
    <mergeCell ref="C201:C203"/>
    <mergeCell ref="D201:D203"/>
    <mergeCell ref="F201:F203"/>
    <mergeCell ref="G201:G203"/>
    <mergeCell ref="H201:H203"/>
    <mergeCell ref="I201:I203"/>
    <mergeCell ref="D189:D191"/>
    <mergeCell ref="H198:H200"/>
    <mergeCell ref="I198:I200"/>
    <mergeCell ref="E189:E191"/>
    <mergeCell ref="F189:F191"/>
    <mergeCell ref="G189:G191"/>
    <mergeCell ref="H189:H191"/>
    <mergeCell ref="I189:I191"/>
    <mergeCell ref="H192:H194"/>
    <mergeCell ref="D192:D194"/>
    <mergeCell ref="E192:E194"/>
    <mergeCell ref="F192:F194"/>
    <mergeCell ref="C189:C191"/>
    <mergeCell ref="C192:C194"/>
    <mergeCell ref="I192:I194"/>
    <mergeCell ref="D187:D188"/>
    <mergeCell ref="E187:E188"/>
    <mergeCell ref="C195:C197"/>
    <mergeCell ref="D195:D197"/>
    <mergeCell ref="C176:C178"/>
    <mergeCell ref="E148:E150"/>
    <mergeCell ref="F148:F150"/>
    <mergeCell ref="G148:G150"/>
    <mergeCell ref="H148:H150"/>
    <mergeCell ref="D154:D156"/>
    <mergeCell ref="E154:E156"/>
    <mergeCell ref="F154:F156"/>
    <mergeCell ref="I154:I156"/>
    <mergeCell ref="C217:C219"/>
    <mergeCell ref="D217:D219"/>
    <mergeCell ref="E217:E219"/>
    <mergeCell ref="F217:F219"/>
    <mergeCell ref="G217:G219"/>
    <mergeCell ref="H217:H219"/>
    <mergeCell ref="I217:I219"/>
    <mergeCell ref="F211:F213"/>
    <mergeCell ref="G211:G213"/>
    <mergeCell ref="H211:H213"/>
    <mergeCell ref="I211:I213"/>
    <mergeCell ref="H214:H216"/>
    <mergeCell ref="I214:I216"/>
    <mergeCell ref="D179:D181"/>
    <mergeCell ref="F179:F181"/>
    <mergeCell ref="I179:I181"/>
    <mergeCell ref="C167:C169"/>
    <mergeCell ref="D167:D169"/>
    <mergeCell ref="E167:E169"/>
    <mergeCell ref="F167:F169"/>
    <mergeCell ref="G167:G169"/>
    <mergeCell ref="H179:H181"/>
    <mergeCell ref="C179:C181"/>
    <mergeCell ref="I148:I150"/>
    <mergeCell ref="H143:H144"/>
    <mergeCell ref="C145:C147"/>
    <mergeCell ref="D145:D147"/>
    <mergeCell ref="I209:I210"/>
    <mergeCell ref="B135:B137"/>
    <mergeCell ref="C135:C137"/>
    <mergeCell ref="D135:D137"/>
    <mergeCell ref="F135:F137"/>
    <mergeCell ref="G135:G137"/>
    <mergeCell ref="H135:H137"/>
    <mergeCell ref="I135:I137"/>
    <mergeCell ref="E135:E137"/>
    <mergeCell ref="C142:E142"/>
    <mergeCell ref="B143:B144"/>
    <mergeCell ref="C143:C144"/>
    <mergeCell ref="D143:D144"/>
    <mergeCell ref="E143:E144"/>
    <mergeCell ref="F143:F144"/>
    <mergeCell ref="I143:I144"/>
    <mergeCell ref="C148:C150"/>
    <mergeCell ref="C209:C210"/>
    <mergeCell ref="D209:D210"/>
    <mergeCell ref="E209:E210"/>
    <mergeCell ref="F209:F210"/>
    <mergeCell ref="B148:B150"/>
    <mergeCell ref="B145:B147"/>
    <mergeCell ref="B165:B166"/>
    <mergeCell ref="H157:H159"/>
    <mergeCell ref="H145:H147"/>
    <mergeCell ref="I145:I147"/>
    <mergeCell ref="C165:C166"/>
    <mergeCell ref="S99:S100"/>
    <mergeCell ref="T99:T100"/>
    <mergeCell ref="Q88:Q90"/>
    <mergeCell ref="R88:R90"/>
    <mergeCell ref="P94:Q94"/>
    <mergeCell ref="T94:T95"/>
    <mergeCell ref="P95:Q95"/>
    <mergeCell ref="P98:R98"/>
    <mergeCell ref="R99:R100"/>
    <mergeCell ref="B154:B156"/>
    <mergeCell ref="C157:C159"/>
    <mergeCell ref="D157:D159"/>
    <mergeCell ref="E157:E159"/>
    <mergeCell ref="F157:F159"/>
    <mergeCell ref="G157:G159"/>
    <mergeCell ref="B157:B159"/>
    <mergeCell ref="F151:F153"/>
    <mergeCell ref="G151:G153"/>
    <mergeCell ref="G154:G156"/>
    <mergeCell ref="H154:H156"/>
    <mergeCell ref="H151:H153"/>
    <mergeCell ref="I151:I153"/>
    <mergeCell ref="C154:C156"/>
    <mergeCell ref="D126:D128"/>
    <mergeCell ref="E126:E128"/>
    <mergeCell ref="F126:F128"/>
    <mergeCell ref="G126:G128"/>
    <mergeCell ref="H132:H134"/>
    <mergeCell ref="I132:I134"/>
    <mergeCell ref="I157:I159"/>
    <mergeCell ref="D148:D150"/>
    <mergeCell ref="B151:B153"/>
    <mergeCell ref="C79:C81"/>
    <mergeCell ref="D79:D81"/>
    <mergeCell ref="E79:E81"/>
    <mergeCell ref="F79:F81"/>
    <mergeCell ref="R91:R93"/>
    <mergeCell ref="S91:S93"/>
    <mergeCell ref="R77:R78"/>
    <mergeCell ref="R79:R81"/>
    <mergeCell ref="S79:S81"/>
    <mergeCell ref="T79:T93"/>
    <mergeCell ref="S82:S84"/>
    <mergeCell ref="S85:S87"/>
    <mergeCell ref="S88:S90"/>
    <mergeCell ref="I82:I84"/>
    <mergeCell ref="N82:N84"/>
    <mergeCell ref="N148:N150"/>
    <mergeCell ref="O148:O150"/>
    <mergeCell ref="P110:P112"/>
    <mergeCell ref="Q110:Q112"/>
    <mergeCell ref="R110:R112"/>
    <mergeCell ref="S110:S112"/>
    <mergeCell ref="P113:P115"/>
    <mergeCell ref="Q113:Q115"/>
    <mergeCell ref="P116:Q116"/>
    <mergeCell ref="P117:Q117"/>
    <mergeCell ref="P120:R120"/>
    <mergeCell ref="R121:R122"/>
    <mergeCell ref="S121:S122"/>
    <mergeCell ref="E145:E147"/>
    <mergeCell ref="F145:F147"/>
    <mergeCell ref="G145:G147"/>
    <mergeCell ref="H113:H115"/>
    <mergeCell ref="R69:R71"/>
    <mergeCell ref="S69:S71"/>
    <mergeCell ref="P72:Q72"/>
    <mergeCell ref="P73:Q73"/>
    <mergeCell ref="P76:R76"/>
    <mergeCell ref="S77:S78"/>
    <mergeCell ref="T77:T78"/>
    <mergeCell ref="Q82:Q84"/>
    <mergeCell ref="R82:R84"/>
    <mergeCell ref="P82:P84"/>
    <mergeCell ref="P85:P87"/>
    <mergeCell ref="Q85:Q87"/>
    <mergeCell ref="R85:R87"/>
    <mergeCell ref="P79:P81"/>
    <mergeCell ref="P88:P90"/>
    <mergeCell ref="P91:P93"/>
    <mergeCell ref="Q91:Q93"/>
    <mergeCell ref="Q66:Q68"/>
    <mergeCell ref="R66:R68"/>
    <mergeCell ref="Q57:Q59"/>
    <mergeCell ref="Q69:Q71"/>
    <mergeCell ref="R44:R46"/>
    <mergeCell ref="S44:S46"/>
    <mergeCell ref="R57:R59"/>
    <mergeCell ref="S57:S59"/>
    <mergeCell ref="T57:T71"/>
    <mergeCell ref="S63:S65"/>
    <mergeCell ref="S66:S68"/>
    <mergeCell ref="T72:T73"/>
    <mergeCell ref="G79:G81"/>
    <mergeCell ref="H79:H81"/>
    <mergeCell ref="I79:I81"/>
    <mergeCell ref="N79:N81"/>
    <mergeCell ref="Q79:Q81"/>
    <mergeCell ref="P50:Q50"/>
    <mergeCell ref="T50:T51"/>
    <mergeCell ref="P51:Q51"/>
    <mergeCell ref="F54:O54"/>
    <mergeCell ref="P54:R54"/>
    <mergeCell ref="J55:M55"/>
    <mergeCell ref="P60:P62"/>
    <mergeCell ref="Q60:Q62"/>
    <mergeCell ref="I69:I71"/>
    <mergeCell ref="N69:N71"/>
    <mergeCell ref="F55:F56"/>
    <mergeCell ref="G55:G56"/>
    <mergeCell ref="H55:H56"/>
    <mergeCell ref="F77:F78"/>
    <mergeCell ref="G77:G78"/>
    <mergeCell ref="N44:N46"/>
    <mergeCell ref="O44:O46"/>
    <mergeCell ref="P44:P46"/>
    <mergeCell ref="Q44:Q46"/>
    <mergeCell ref="R35:R37"/>
    <mergeCell ref="R38:R40"/>
    <mergeCell ref="R41:R43"/>
    <mergeCell ref="B69:B71"/>
    <mergeCell ref="C69:C71"/>
    <mergeCell ref="D69:D71"/>
    <mergeCell ref="F69:F71"/>
    <mergeCell ref="G69:G71"/>
    <mergeCell ref="H69:H71"/>
    <mergeCell ref="B72:O73"/>
    <mergeCell ref="R60:R62"/>
    <mergeCell ref="S60:S62"/>
    <mergeCell ref="O63:O65"/>
    <mergeCell ref="P63:P65"/>
    <mergeCell ref="P66:P68"/>
    <mergeCell ref="P69:P71"/>
    <mergeCell ref="Q63:Q65"/>
    <mergeCell ref="R63:R65"/>
    <mergeCell ref="O60:O62"/>
    <mergeCell ref="O66:O68"/>
    <mergeCell ref="O69:O71"/>
    <mergeCell ref="E66:E68"/>
    <mergeCell ref="F66:F68"/>
    <mergeCell ref="G66:G68"/>
    <mergeCell ref="H66:H68"/>
    <mergeCell ref="I55:I56"/>
    <mergeCell ref="B57:B59"/>
    <mergeCell ref="C57:C59"/>
    <mergeCell ref="G57:G59"/>
    <mergeCell ref="H57:H59"/>
    <mergeCell ref="I57:I59"/>
    <mergeCell ref="C47:C49"/>
    <mergeCell ref="D47:D49"/>
    <mergeCell ref="C54:E54"/>
    <mergeCell ref="B55:B56"/>
    <mergeCell ref="C55:C56"/>
    <mergeCell ref="D55:D56"/>
    <mergeCell ref="E55:E56"/>
    <mergeCell ref="B50:O51"/>
    <mergeCell ref="I85:I87"/>
    <mergeCell ref="N85:N87"/>
    <mergeCell ref="O85:O87"/>
    <mergeCell ref="B85:B87"/>
    <mergeCell ref="C85:C87"/>
    <mergeCell ref="D85:D87"/>
    <mergeCell ref="E85:E87"/>
    <mergeCell ref="F85:F87"/>
    <mergeCell ref="G85:G87"/>
    <mergeCell ref="H85:H87"/>
    <mergeCell ref="J78:M78"/>
    <mergeCell ref="E69:E71"/>
    <mergeCell ref="C76:E76"/>
    <mergeCell ref="F76:O76"/>
    <mergeCell ref="E60:E62"/>
    <mergeCell ref="F60:F62"/>
    <mergeCell ref="G60:G62"/>
    <mergeCell ref="H60:H62"/>
    <mergeCell ref="O79:O81"/>
    <mergeCell ref="O82:O84"/>
    <mergeCell ref="B79:B81"/>
    <mergeCell ref="B38:B40"/>
    <mergeCell ref="C38:C40"/>
    <mergeCell ref="D38:D40"/>
    <mergeCell ref="E38:E40"/>
    <mergeCell ref="F38:F40"/>
    <mergeCell ref="C41:C43"/>
    <mergeCell ref="F41:F43"/>
    <mergeCell ref="E47:E49"/>
    <mergeCell ref="F47:F49"/>
    <mergeCell ref="B41:B43"/>
    <mergeCell ref="B44:B46"/>
    <mergeCell ref="C44:C46"/>
    <mergeCell ref="D44:D46"/>
    <mergeCell ref="E44:E46"/>
    <mergeCell ref="F44:F46"/>
    <mergeCell ref="B47:B49"/>
    <mergeCell ref="D57:D59"/>
    <mergeCell ref="E57:E59"/>
    <mergeCell ref="F57:F59"/>
    <mergeCell ref="I63:I65"/>
    <mergeCell ref="N63:N65"/>
    <mergeCell ref="B63:B65"/>
    <mergeCell ref="C63:C65"/>
    <mergeCell ref="D63:D65"/>
    <mergeCell ref="E63:E65"/>
    <mergeCell ref="F63:F65"/>
    <mergeCell ref="G63:G65"/>
    <mergeCell ref="H63:H65"/>
    <mergeCell ref="I66:I68"/>
    <mergeCell ref="N66:N68"/>
    <mergeCell ref="B66:B68"/>
    <mergeCell ref="C66:C68"/>
    <mergeCell ref="D66:D68"/>
    <mergeCell ref="T28:T29"/>
    <mergeCell ref="P29:Q29"/>
    <mergeCell ref="R47:R49"/>
    <mergeCell ref="S47:S49"/>
    <mergeCell ref="G47:G49"/>
    <mergeCell ref="H47:H49"/>
    <mergeCell ref="I47:I49"/>
    <mergeCell ref="N47:N49"/>
    <mergeCell ref="O47:O49"/>
    <mergeCell ref="P47:P49"/>
    <mergeCell ref="Q47:Q49"/>
    <mergeCell ref="O57:O59"/>
    <mergeCell ref="P57:P59"/>
    <mergeCell ref="N55:N56"/>
    <mergeCell ref="O55:O56"/>
    <mergeCell ref="R55:R56"/>
    <mergeCell ref="S55:S56"/>
    <mergeCell ref="T55:T56"/>
    <mergeCell ref="T13:T27"/>
    <mergeCell ref="AI13:AI26"/>
    <mergeCell ref="S16:S18"/>
    <mergeCell ref="S19:S21"/>
    <mergeCell ref="S22:S24"/>
    <mergeCell ref="S25:S27"/>
    <mergeCell ref="O19:O21"/>
    <mergeCell ref="P19:P21"/>
    <mergeCell ref="Q19:Q21"/>
    <mergeCell ref="R19:R21"/>
    <mergeCell ref="G13:G15"/>
    <mergeCell ref="H13:H15"/>
    <mergeCell ref="I13:I15"/>
    <mergeCell ref="O16:O18"/>
    <mergeCell ref="P16:P18"/>
    <mergeCell ref="Q16:Q18"/>
    <mergeCell ref="R16:R18"/>
    <mergeCell ref="B1:S1"/>
    <mergeCell ref="B3:S3"/>
    <mergeCell ref="F4:N4"/>
    <mergeCell ref="F5:G5"/>
    <mergeCell ref="L5:M6"/>
    <mergeCell ref="N5:O5"/>
    <mergeCell ref="N6:O6"/>
    <mergeCell ref="R11:R12"/>
    <mergeCell ref="S11:S12"/>
    <mergeCell ref="C16:C18"/>
    <mergeCell ref="D16:D18"/>
    <mergeCell ref="E16:E18"/>
    <mergeCell ref="F16:F18"/>
    <mergeCell ref="G16:G18"/>
    <mergeCell ref="H16:H18"/>
    <mergeCell ref="J56:M56"/>
    <mergeCell ref="N57:N59"/>
    <mergeCell ref="G35:G37"/>
    <mergeCell ref="H35:H37"/>
    <mergeCell ref="I35:I37"/>
    <mergeCell ref="N35:N37"/>
    <mergeCell ref="O35:O37"/>
    <mergeCell ref="P35:P37"/>
    <mergeCell ref="Q35:Q37"/>
    <mergeCell ref="G38:G40"/>
    <mergeCell ref="H38:H40"/>
    <mergeCell ref="I38:I40"/>
    <mergeCell ref="N38:N40"/>
    <mergeCell ref="O38:O40"/>
    <mergeCell ref="S13:S15"/>
    <mergeCell ref="D41:D43"/>
    <mergeCell ref="E41:E43"/>
    <mergeCell ref="E11:E12"/>
    <mergeCell ref="F11:F12"/>
    <mergeCell ref="B13:B15"/>
    <mergeCell ref="C13:C15"/>
    <mergeCell ref="D13:D15"/>
    <mergeCell ref="E13:E15"/>
    <mergeCell ref="F13:F15"/>
    <mergeCell ref="I11:I12"/>
    <mergeCell ref="I16:I18"/>
    <mergeCell ref="B16:B18"/>
    <mergeCell ref="I19:I21"/>
    <mergeCell ref="N19:N21"/>
    <mergeCell ref="N13:N15"/>
    <mergeCell ref="O13:O15"/>
    <mergeCell ref="P13:P15"/>
    <mergeCell ref="Q13:Q15"/>
    <mergeCell ref="R13:R15"/>
    <mergeCell ref="N16:N18"/>
    <mergeCell ref="G41:G43"/>
    <mergeCell ref="H41:H43"/>
    <mergeCell ref="I41:I43"/>
    <mergeCell ref="N41:N43"/>
    <mergeCell ref="O41:O43"/>
    <mergeCell ref="P41:P43"/>
    <mergeCell ref="Q41:Q43"/>
    <mergeCell ref="G44:G46"/>
    <mergeCell ref="H44:H46"/>
    <mergeCell ref="I44:I46"/>
    <mergeCell ref="T11:T12"/>
    <mergeCell ref="W11:Y11"/>
    <mergeCell ref="F6:G6"/>
    <mergeCell ref="C10:E10"/>
    <mergeCell ref="F10:O10"/>
    <mergeCell ref="P10:R10"/>
    <mergeCell ref="B11:B12"/>
    <mergeCell ref="C11:C12"/>
    <mergeCell ref="D11:D12"/>
    <mergeCell ref="J11:M11"/>
    <mergeCell ref="J12:M12"/>
    <mergeCell ref="N11:N12"/>
    <mergeCell ref="O11:O12"/>
    <mergeCell ref="B19:B21"/>
    <mergeCell ref="C19:C21"/>
    <mergeCell ref="D19:D21"/>
    <mergeCell ref="E19:E21"/>
    <mergeCell ref="F19:F21"/>
    <mergeCell ref="G19:G21"/>
    <mergeCell ref="H19:H21"/>
    <mergeCell ref="G11:G12"/>
    <mergeCell ref="H11:H12"/>
    <mergeCell ref="B77:B78"/>
    <mergeCell ref="C77:C78"/>
    <mergeCell ref="D77:D78"/>
    <mergeCell ref="E77:E78"/>
    <mergeCell ref="O77:O78"/>
    <mergeCell ref="I60:I62"/>
    <mergeCell ref="N60:N62"/>
    <mergeCell ref="B60:B62"/>
    <mergeCell ref="C60:C62"/>
    <mergeCell ref="D60:D62"/>
    <mergeCell ref="S33:S34"/>
    <mergeCell ref="T33:T34"/>
    <mergeCell ref="C32:E32"/>
    <mergeCell ref="F32:O32"/>
    <mergeCell ref="P32:R32"/>
    <mergeCell ref="B33:B34"/>
    <mergeCell ref="C33:C34"/>
    <mergeCell ref="D33:D34"/>
    <mergeCell ref="E33:E34"/>
    <mergeCell ref="F33:F34"/>
    <mergeCell ref="G33:G34"/>
    <mergeCell ref="B35:B37"/>
    <mergeCell ref="C35:C37"/>
    <mergeCell ref="D35:D37"/>
    <mergeCell ref="E35:E37"/>
    <mergeCell ref="F35:F37"/>
    <mergeCell ref="S35:S37"/>
    <mergeCell ref="T35:T49"/>
    <mergeCell ref="S38:S40"/>
    <mergeCell ref="S41:S43"/>
    <mergeCell ref="P38:P40"/>
    <mergeCell ref="Q38:Q40"/>
    <mergeCell ref="F22:F24"/>
    <mergeCell ref="G22:G24"/>
    <mergeCell ref="H22:H24"/>
    <mergeCell ref="I25:I27"/>
    <mergeCell ref="N25:N27"/>
    <mergeCell ref="O25:O27"/>
    <mergeCell ref="P25:P27"/>
    <mergeCell ref="Q25:Q27"/>
    <mergeCell ref="R25:R27"/>
    <mergeCell ref="B25:B27"/>
    <mergeCell ref="C25:C27"/>
    <mergeCell ref="D25:D27"/>
    <mergeCell ref="E25:E27"/>
    <mergeCell ref="F25:F27"/>
    <mergeCell ref="G25:G27"/>
    <mergeCell ref="H25:H27"/>
    <mergeCell ref="R33:R34"/>
    <mergeCell ref="R22:R24"/>
    <mergeCell ref="Q333:Q335"/>
    <mergeCell ref="P336:Q336"/>
    <mergeCell ref="P337:Q337"/>
    <mergeCell ref="B333:B335"/>
    <mergeCell ref="C333:C335"/>
    <mergeCell ref="D333:D335"/>
    <mergeCell ref="E333:E335"/>
    <mergeCell ref="F333:F335"/>
    <mergeCell ref="G333:G335"/>
    <mergeCell ref="H333:H335"/>
    <mergeCell ref="B336:O337"/>
    <mergeCell ref="I22:I24"/>
    <mergeCell ref="N22:N24"/>
    <mergeCell ref="O22:O24"/>
    <mergeCell ref="P22:P24"/>
    <mergeCell ref="Q22:Q24"/>
    <mergeCell ref="H33:H34"/>
    <mergeCell ref="I33:I34"/>
    <mergeCell ref="J33:M33"/>
    <mergeCell ref="N33:N34"/>
    <mergeCell ref="J34:M34"/>
    <mergeCell ref="O33:O34"/>
    <mergeCell ref="B28:O29"/>
    <mergeCell ref="P28:Q28"/>
    <mergeCell ref="H77:H78"/>
    <mergeCell ref="I77:I78"/>
    <mergeCell ref="J77:M77"/>
    <mergeCell ref="N77:N78"/>
    <mergeCell ref="B22:B24"/>
    <mergeCell ref="C22:C24"/>
    <mergeCell ref="D22:D24"/>
    <mergeCell ref="E22:E24"/>
    <mergeCell ref="E275:E276"/>
    <mergeCell ref="F275:F276"/>
    <mergeCell ref="G275:G276"/>
    <mergeCell ref="C277:C279"/>
    <mergeCell ref="D277:D279"/>
    <mergeCell ref="E277:E279"/>
    <mergeCell ref="F277:F279"/>
    <mergeCell ref="G277:G279"/>
    <mergeCell ref="H277:H279"/>
    <mergeCell ref="I277:I279"/>
    <mergeCell ref="H275:H276"/>
    <mergeCell ref="I275:I276"/>
    <mergeCell ref="C280:C282"/>
    <mergeCell ref="I333:I335"/>
    <mergeCell ref="N333:N335"/>
    <mergeCell ref="O333:O335"/>
    <mergeCell ref="P333:P335"/>
    <mergeCell ref="N330:N332"/>
    <mergeCell ref="O330:O332"/>
    <mergeCell ref="P330:P332"/>
    <mergeCell ref="B314:O315"/>
    <mergeCell ref="F318:O318"/>
    <mergeCell ref="P318:R318"/>
    <mergeCell ref="N319:N320"/>
    <mergeCell ref="O319:O320"/>
    <mergeCell ref="R319:R320"/>
    <mergeCell ref="B311:B313"/>
    <mergeCell ref="B319:B320"/>
    <mergeCell ref="N324:N326"/>
    <mergeCell ref="O324:O326"/>
    <mergeCell ref="P324:P326"/>
    <mergeCell ref="Q324:Q326"/>
    <mergeCell ref="S267:S269"/>
    <mergeCell ref="B270:O271"/>
    <mergeCell ref="P270:Q270"/>
    <mergeCell ref="P271:Q271"/>
    <mergeCell ref="F274:O274"/>
    <mergeCell ref="P274:R274"/>
    <mergeCell ref="P292:Q292"/>
    <mergeCell ref="P293:Q293"/>
    <mergeCell ref="B267:B269"/>
    <mergeCell ref="B275:B276"/>
    <mergeCell ref="B277:B279"/>
    <mergeCell ref="B280:B282"/>
    <mergeCell ref="D280:D282"/>
    <mergeCell ref="E280:E282"/>
    <mergeCell ref="F280:F282"/>
    <mergeCell ref="G280:G282"/>
    <mergeCell ref="H286:H288"/>
    <mergeCell ref="I286:I288"/>
    <mergeCell ref="B283:B285"/>
    <mergeCell ref="B286:B288"/>
    <mergeCell ref="C286:C288"/>
    <mergeCell ref="D286:D288"/>
    <mergeCell ref="E286:E288"/>
    <mergeCell ref="C267:C269"/>
    <mergeCell ref="D267:D269"/>
    <mergeCell ref="E267:E269"/>
    <mergeCell ref="F267:F269"/>
    <mergeCell ref="G267:G269"/>
    <mergeCell ref="H267:H269"/>
    <mergeCell ref="C274:E274"/>
    <mergeCell ref="C275:C276"/>
    <mergeCell ref="D275:D276"/>
    <mergeCell ref="Q299:Q301"/>
    <mergeCell ref="R299:R301"/>
    <mergeCell ref="S299:S301"/>
    <mergeCell ref="N302:N304"/>
    <mergeCell ref="Q302:Q304"/>
    <mergeCell ref="C258:C260"/>
    <mergeCell ref="D258:D260"/>
    <mergeCell ref="E258:E260"/>
    <mergeCell ref="F258:F260"/>
    <mergeCell ref="G258:G260"/>
    <mergeCell ref="H258:H260"/>
    <mergeCell ref="I258:I260"/>
    <mergeCell ref="B258:B260"/>
    <mergeCell ref="B261:B263"/>
    <mergeCell ref="C261:C263"/>
    <mergeCell ref="D261:D263"/>
    <mergeCell ref="E261:E263"/>
    <mergeCell ref="F261:F263"/>
    <mergeCell ref="G261:G263"/>
    <mergeCell ref="I264:I266"/>
    <mergeCell ref="N264:N266"/>
    <mergeCell ref="O264:O266"/>
    <mergeCell ref="P264:P266"/>
    <mergeCell ref="Q264:Q266"/>
    <mergeCell ref="R264:R266"/>
    <mergeCell ref="S264:S266"/>
    <mergeCell ref="B264:B266"/>
    <mergeCell ref="C264:C266"/>
    <mergeCell ref="D264:D266"/>
    <mergeCell ref="E264:E266"/>
    <mergeCell ref="F264:F266"/>
    <mergeCell ref="G264:G266"/>
    <mergeCell ref="Q330:Q332"/>
    <mergeCell ref="B289:B291"/>
    <mergeCell ref="C289:C291"/>
    <mergeCell ref="D289:D291"/>
    <mergeCell ref="F289:F291"/>
    <mergeCell ref="G289:G291"/>
    <mergeCell ref="H289:H291"/>
    <mergeCell ref="I289:I291"/>
    <mergeCell ref="E289:E291"/>
    <mergeCell ref="C296:E296"/>
    <mergeCell ref="B297:B298"/>
    <mergeCell ref="C297:C298"/>
    <mergeCell ref="D297:D298"/>
    <mergeCell ref="E297:E298"/>
    <mergeCell ref="F297:F298"/>
    <mergeCell ref="I297:I298"/>
    <mergeCell ref="N289:N291"/>
    <mergeCell ref="O289:O291"/>
    <mergeCell ref="P289:P291"/>
    <mergeCell ref="Q289:Q291"/>
    <mergeCell ref="B292:O293"/>
    <mergeCell ref="F296:O296"/>
    <mergeCell ref="J297:M297"/>
    <mergeCell ref="N297:N298"/>
    <mergeCell ref="O297:O298"/>
    <mergeCell ref="J298:M298"/>
    <mergeCell ref="O302:O304"/>
    <mergeCell ref="P302:P304"/>
    <mergeCell ref="N299:N301"/>
    <mergeCell ref="Q311:Q313"/>
    <mergeCell ref="P314:Q314"/>
    <mergeCell ref="P315:Q315"/>
    <mergeCell ref="S319:S320"/>
    <mergeCell ref="J319:M319"/>
    <mergeCell ref="J320:M320"/>
    <mergeCell ref="O321:O323"/>
    <mergeCell ref="P321:P323"/>
    <mergeCell ref="Q321:Q323"/>
    <mergeCell ref="R321:R323"/>
    <mergeCell ref="S321:S323"/>
    <mergeCell ref="H311:H313"/>
    <mergeCell ref="I311:I313"/>
    <mergeCell ref="C321:C323"/>
    <mergeCell ref="D321:D323"/>
    <mergeCell ref="E321:E323"/>
    <mergeCell ref="F321:F323"/>
    <mergeCell ref="G321:G323"/>
    <mergeCell ref="H321:H323"/>
    <mergeCell ref="I321:I323"/>
    <mergeCell ref="N321:N323"/>
    <mergeCell ref="C318:E318"/>
    <mergeCell ref="H319:H320"/>
    <mergeCell ref="I319:I320"/>
    <mergeCell ref="N327:N329"/>
    <mergeCell ref="O327:O329"/>
    <mergeCell ref="C302:C304"/>
    <mergeCell ref="D302:D304"/>
    <mergeCell ref="E302:E304"/>
    <mergeCell ref="F302:F304"/>
    <mergeCell ref="G302:G304"/>
    <mergeCell ref="H302:H304"/>
    <mergeCell ref="I302:I304"/>
    <mergeCell ref="B302:B304"/>
    <mergeCell ref="B305:B307"/>
    <mergeCell ref="C305:C307"/>
    <mergeCell ref="D305:D307"/>
    <mergeCell ref="E305:E307"/>
    <mergeCell ref="F305:F307"/>
    <mergeCell ref="G305:G307"/>
    <mergeCell ref="N305:N307"/>
    <mergeCell ref="O305:O307"/>
    <mergeCell ref="P305:P307"/>
    <mergeCell ref="Q305:Q307"/>
    <mergeCell ref="O308:O310"/>
    <mergeCell ref="P308:P310"/>
    <mergeCell ref="Q308:Q310"/>
    <mergeCell ref="N308:N310"/>
    <mergeCell ref="N311:N313"/>
    <mergeCell ref="O311:O313"/>
    <mergeCell ref="P311:P313"/>
    <mergeCell ref="H324:H326"/>
    <mergeCell ref="I324:I326"/>
    <mergeCell ref="B321:B323"/>
    <mergeCell ref="B324:B326"/>
    <mergeCell ref="C324:C326"/>
    <mergeCell ref="D324:D326"/>
    <mergeCell ref="E324:E326"/>
    <mergeCell ref="F324:F326"/>
    <mergeCell ref="G324:G326"/>
    <mergeCell ref="I305:I307"/>
    <mergeCell ref="C308:C310"/>
    <mergeCell ref="D308:D310"/>
    <mergeCell ref="E308:E310"/>
    <mergeCell ref="F308:F310"/>
    <mergeCell ref="I308:I310"/>
    <mergeCell ref="H330:H332"/>
    <mergeCell ref="I330:I332"/>
    <mergeCell ref="C327:C329"/>
    <mergeCell ref="D327:D329"/>
    <mergeCell ref="E327:E329"/>
    <mergeCell ref="F327:F329"/>
    <mergeCell ref="G327:G329"/>
    <mergeCell ref="H327:H329"/>
    <mergeCell ref="I327:I329"/>
    <mergeCell ref="B327:B329"/>
    <mergeCell ref="B330:B332"/>
    <mergeCell ref="C330:C332"/>
    <mergeCell ref="D330:D332"/>
    <mergeCell ref="E330:E332"/>
    <mergeCell ref="F330:F332"/>
    <mergeCell ref="G330:G332"/>
    <mergeCell ref="C319:C320"/>
    <mergeCell ref="D319:D320"/>
    <mergeCell ref="E319:E320"/>
    <mergeCell ref="F319:F320"/>
    <mergeCell ref="G319:G320"/>
    <mergeCell ref="C283:C285"/>
    <mergeCell ref="D283:D285"/>
    <mergeCell ref="E283:E285"/>
    <mergeCell ref="F283:F285"/>
    <mergeCell ref="G283:G285"/>
    <mergeCell ref="H283:H285"/>
    <mergeCell ref="I283:I285"/>
    <mergeCell ref="O283:O285"/>
    <mergeCell ref="P283:P285"/>
    <mergeCell ref="F286:F288"/>
    <mergeCell ref="G286:G288"/>
    <mergeCell ref="B308:B310"/>
    <mergeCell ref="C311:C313"/>
    <mergeCell ref="D311:D313"/>
    <mergeCell ref="E311:E313"/>
    <mergeCell ref="F311:F313"/>
    <mergeCell ref="G311:G313"/>
    <mergeCell ref="O299:O301"/>
    <mergeCell ref="P299:P301"/>
    <mergeCell ref="G299:G301"/>
    <mergeCell ref="H299:H301"/>
    <mergeCell ref="I299:I301"/>
    <mergeCell ref="G297:G298"/>
    <mergeCell ref="H297:H298"/>
    <mergeCell ref="B299:B301"/>
    <mergeCell ref="C299:C301"/>
    <mergeCell ref="D299:D301"/>
    <mergeCell ref="E299:E301"/>
    <mergeCell ref="F299:F301"/>
    <mergeCell ref="G308:G310"/>
    <mergeCell ref="H308:H310"/>
    <mergeCell ref="H305:H307"/>
    <mergeCell ref="S275:S276"/>
    <mergeCell ref="J276:M276"/>
    <mergeCell ref="N275:N276"/>
    <mergeCell ref="N277:N279"/>
    <mergeCell ref="O277:O279"/>
    <mergeCell ref="P277:P279"/>
    <mergeCell ref="Q277:Q279"/>
    <mergeCell ref="R277:R279"/>
    <mergeCell ref="S277:S279"/>
    <mergeCell ref="Q283:Q285"/>
    <mergeCell ref="R283:R285"/>
    <mergeCell ref="N283:N285"/>
    <mergeCell ref="N280:N282"/>
    <mergeCell ref="O280:O282"/>
    <mergeCell ref="P280:P282"/>
    <mergeCell ref="Q280:Q282"/>
    <mergeCell ref="R280:R282"/>
    <mergeCell ref="S280:S282"/>
    <mergeCell ref="S283:S285"/>
    <mergeCell ref="S261:S263"/>
    <mergeCell ref="O258:O260"/>
    <mergeCell ref="P258:P260"/>
    <mergeCell ref="N258:N260"/>
    <mergeCell ref="N261:N263"/>
    <mergeCell ref="O261:O263"/>
    <mergeCell ref="P261:P263"/>
    <mergeCell ref="Q261:Q263"/>
    <mergeCell ref="Q258:Q260"/>
    <mergeCell ref="D245:D247"/>
    <mergeCell ref="E245:E247"/>
    <mergeCell ref="F245:F247"/>
    <mergeCell ref="G245:G247"/>
    <mergeCell ref="H245:H247"/>
    <mergeCell ref="C252:E252"/>
    <mergeCell ref="C255:C257"/>
    <mergeCell ref="D255:D257"/>
    <mergeCell ref="E255:E257"/>
    <mergeCell ref="F255:F257"/>
    <mergeCell ref="G255:G257"/>
    <mergeCell ref="I255:I257"/>
    <mergeCell ref="N255:N257"/>
    <mergeCell ref="O255:O257"/>
    <mergeCell ref="P255:P257"/>
    <mergeCell ref="Q255:Q257"/>
    <mergeCell ref="H255:H257"/>
    <mergeCell ref="F252:O252"/>
    <mergeCell ref="P252:R252"/>
    <mergeCell ref="S253:S254"/>
    <mergeCell ref="J254:M254"/>
    <mergeCell ref="B245:B247"/>
    <mergeCell ref="B253:B254"/>
    <mergeCell ref="C253:C254"/>
    <mergeCell ref="D253:D254"/>
    <mergeCell ref="E253:E254"/>
    <mergeCell ref="F253:F254"/>
    <mergeCell ref="G253:G254"/>
    <mergeCell ref="B255:B257"/>
    <mergeCell ref="F242:F244"/>
    <mergeCell ref="G242:G244"/>
    <mergeCell ref="I245:I247"/>
    <mergeCell ref="B248:O249"/>
    <mergeCell ref="P248:Q248"/>
    <mergeCell ref="N242:N244"/>
    <mergeCell ref="N245:N247"/>
    <mergeCell ref="O245:O247"/>
    <mergeCell ref="P245:P247"/>
    <mergeCell ref="Q245:Q247"/>
    <mergeCell ref="P249:Q249"/>
    <mergeCell ref="C245:C247"/>
    <mergeCell ref="R242:R244"/>
    <mergeCell ref="R245:R247"/>
    <mergeCell ref="H280:H282"/>
    <mergeCell ref="I280:I282"/>
    <mergeCell ref="H253:H254"/>
    <mergeCell ref="I253:I254"/>
    <mergeCell ref="J253:M253"/>
    <mergeCell ref="N253:N254"/>
    <mergeCell ref="O253:O254"/>
    <mergeCell ref="R253:R254"/>
    <mergeCell ref="J275:M275"/>
    <mergeCell ref="O275:O276"/>
    <mergeCell ref="R275:R276"/>
    <mergeCell ref="H264:H266"/>
    <mergeCell ref="I267:I269"/>
    <mergeCell ref="N267:N269"/>
    <mergeCell ref="O267:O269"/>
    <mergeCell ref="P267:P269"/>
    <mergeCell ref="Q267:Q269"/>
    <mergeCell ref="R267:R269"/>
    <mergeCell ref="H261:H263"/>
    <mergeCell ref="I261:I263"/>
    <mergeCell ref="B223:B225"/>
    <mergeCell ref="C223:C225"/>
    <mergeCell ref="G233:G235"/>
    <mergeCell ref="H233:H235"/>
    <mergeCell ref="I233:I235"/>
    <mergeCell ref="E231:E232"/>
    <mergeCell ref="F231:F232"/>
    <mergeCell ref="B233:B235"/>
    <mergeCell ref="C233:C235"/>
    <mergeCell ref="D233:D235"/>
    <mergeCell ref="E233:E235"/>
    <mergeCell ref="F233:F235"/>
    <mergeCell ref="H242:H244"/>
    <mergeCell ref="I242:I244"/>
    <mergeCell ref="D223:D225"/>
    <mergeCell ref="E223:E225"/>
    <mergeCell ref="F223:F225"/>
    <mergeCell ref="G223:G225"/>
    <mergeCell ref="H223:H225"/>
    <mergeCell ref="I223:I225"/>
    <mergeCell ref="C239:C241"/>
    <mergeCell ref="D239:D241"/>
    <mergeCell ref="E239:E241"/>
    <mergeCell ref="F239:F241"/>
    <mergeCell ref="G239:G241"/>
    <mergeCell ref="H239:H241"/>
    <mergeCell ref="I239:I241"/>
    <mergeCell ref="B239:B241"/>
    <mergeCell ref="B242:B244"/>
    <mergeCell ref="C242:C244"/>
    <mergeCell ref="D242:D244"/>
    <mergeCell ref="E242:E244"/>
    <mergeCell ref="C231:C232"/>
    <mergeCell ref="D231:D232"/>
    <mergeCell ref="S231:S232"/>
    <mergeCell ref="G231:G232"/>
    <mergeCell ref="H231:H232"/>
    <mergeCell ref="I231:I232"/>
    <mergeCell ref="J231:M231"/>
    <mergeCell ref="J232:M232"/>
    <mergeCell ref="N231:N232"/>
    <mergeCell ref="O231:O232"/>
    <mergeCell ref="B226:O227"/>
    <mergeCell ref="P226:Q226"/>
    <mergeCell ref="P227:Q227"/>
    <mergeCell ref="C230:E230"/>
    <mergeCell ref="F230:O230"/>
    <mergeCell ref="P230:R230"/>
    <mergeCell ref="B231:B232"/>
    <mergeCell ref="R231:R232"/>
    <mergeCell ref="C151:C153"/>
    <mergeCell ref="D151:D153"/>
    <mergeCell ref="E151:E153"/>
    <mergeCell ref="E201:E203"/>
    <mergeCell ref="C208:E208"/>
    <mergeCell ref="B217:B219"/>
    <mergeCell ref="B220:B222"/>
    <mergeCell ref="C220:C222"/>
    <mergeCell ref="D220:D222"/>
    <mergeCell ref="E220:E222"/>
    <mergeCell ref="F220:F222"/>
    <mergeCell ref="G220:G222"/>
    <mergeCell ref="B209:B210"/>
    <mergeCell ref="F170:F172"/>
    <mergeCell ref="G170:G172"/>
    <mergeCell ref="G187:G188"/>
    <mergeCell ref="B179:B181"/>
    <mergeCell ref="B189:B191"/>
    <mergeCell ref="B192:B194"/>
    <mergeCell ref="C164:E164"/>
    <mergeCell ref="G179:G181"/>
    <mergeCell ref="C173:C175"/>
    <mergeCell ref="D173:D175"/>
    <mergeCell ref="E173:E175"/>
    <mergeCell ref="F173:F175"/>
    <mergeCell ref="G173:G175"/>
    <mergeCell ref="F186:O186"/>
    <mergeCell ref="C214:C216"/>
    <mergeCell ref="E179:E181"/>
    <mergeCell ref="C186:E186"/>
    <mergeCell ref="B187:B188"/>
    <mergeCell ref="C187:C188"/>
    <mergeCell ref="N187:N188"/>
    <mergeCell ref="O187:O188"/>
    <mergeCell ref="R187:R188"/>
    <mergeCell ref="J210:M210"/>
    <mergeCell ref="J187:M187"/>
    <mergeCell ref="J188:M188"/>
    <mergeCell ref="B204:O205"/>
    <mergeCell ref="P204:Q204"/>
    <mergeCell ref="F208:O208"/>
    <mergeCell ref="P208:R208"/>
    <mergeCell ref="J209:M209"/>
    <mergeCell ref="G192:G194"/>
    <mergeCell ref="B211:B213"/>
    <mergeCell ref="H220:H222"/>
    <mergeCell ref="I220:I222"/>
    <mergeCell ref="D214:D216"/>
    <mergeCell ref="E214:E216"/>
    <mergeCell ref="F214:F216"/>
    <mergeCell ref="G214:G216"/>
    <mergeCell ref="G209:G210"/>
    <mergeCell ref="H209:H210"/>
    <mergeCell ref="H187:H188"/>
    <mergeCell ref="I187:I188"/>
    <mergeCell ref="B195:B197"/>
    <mergeCell ref="B198:B200"/>
    <mergeCell ref="C198:C200"/>
    <mergeCell ref="D198:D200"/>
    <mergeCell ref="E198:E200"/>
    <mergeCell ref="F198:F200"/>
    <mergeCell ref="G198:G200"/>
    <mergeCell ref="B214:B216"/>
    <mergeCell ref="G195:G197"/>
    <mergeCell ref="R239:R241"/>
    <mergeCell ref="N233:N235"/>
    <mergeCell ref="O233:O235"/>
    <mergeCell ref="P233:P235"/>
    <mergeCell ref="Q233:Q235"/>
    <mergeCell ref="R233:R235"/>
    <mergeCell ref="P220:P222"/>
    <mergeCell ref="Q220:Q222"/>
    <mergeCell ref="P223:P225"/>
    <mergeCell ref="Q223:Q225"/>
    <mergeCell ref="N214:N216"/>
    <mergeCell ref="N217:N219"/>
    <mergeCell ref="O217:O219"/>
    <mergeCell ref="P217:P219"/>
    <mergeCell ref="Q217:Q219"/>
    <mergeCell ref="N220:N222"/>
    <mergeCell ref="O220:O222"/>
    <mergeCell ref="N239:N241"/>
    <mergeCell ref="O239:O241"/>
    <mergeCell ref="P239:P241"/>
    <mergeCell ref="R220:R222"/>
    <mergeCell ref="R223:R225"/>
    <mergeCell ref="B236:B238"/>
    <mergeCell ref="C236:C238"/>
    <mergeCell ref="T121:T122"/>
    <mergeCell ref="N101:N103"/>
    <mergeCell ref="O101:O103"/>
    <mergeCell ref="P101:P103"/>
    <mergeCell ref="Q101:Q103"/>
    <mergeCell ref="R101:R103"/>
    <mergeCell ref="S101:S103"/>
    <mergeCell ref="T101:T115"/>
    <mergeCell ref="N113:N115"/>
    <mergeCell ref="O113:O115"/>
    <mergeCell ref="R113:R115"/>
    <mergeCell ref="S113:S115"/>
    <mergeCell ref="T116:T117"/>
    <mergeCell ref="Q104:Q106"/>
    <mergeCell ref="R104:R106"/>
    <mergeCell ref="S104:S106"/>
    <mergeCell ref="P107:P109"/>
    <mergeCell ref="Q107:Q109"/>
    <mergeCell ref="R107:R109"/>
    <mergeCell ref="S107:S109"/>
    <mergeCell ref="O110:O112"/>
    <mergeCell ref="F120:O120"/>
    <mergeCell ref="H121:H122"/>
    <mergeCell ref="I121:I122"/>
    <mergeCell ref="J121:M121"/>
    <mergeCell ref="N121:N122"/>
    <mergeCell ref="O121:O122"/>
    <mergeCell ref="J122:M122"/>
    <mergeCell ref="F113:F115"/>
    <mergeCell ref="G113:G115"/>
    <mergeCell ref="P104:P106"/>
    <mergeCell ref="T231:T232"/>
    <mergeCell ref="T233:T247"/>
    <mergeCell ref="T248:T249"/>
    <mergeCell ref="T253:T254"/>
    <mergeCell ref="T255:T269"/>
    <mergeCell ref="S258:S260"/>
    <mergeCell ref="T270:T271"/>
    <mergeCell ref="T275:T276"/>
    <mergeCell ref="R324:R326"/>
    <mergeCell ref="R327:R329"/>
    <mergeCell ref="R330:R332"/>
    <mergeCell ref="R333:R335"/>
    <mergeCell ref="R258:R260"/>
    <mergeCell ref="R261:R263"/>
    <mergeCell ref="R289:R291"/>
    <mergeCell ref="R302:R304"/>
    <mergeCell ref="R305:R307"/>
    <mergeCell ref="R308:R310"/>
    <mergeCell ref="R311:R313"/>
    <mergeCell ref="S239:S241"/>
    <mergeCell ref="S242:S244"/>
    <mergeCell ref="S245:S247"/>
    <mergeCell ref="S233:S235"/>
    <mergeCell ref="S255:S257"/>
    <mergeCell ref="R297:R298"/>
    <mergeCell ref="S297:S298"/>
    <mergeCell ref="P296:R296"/>
    <mergeCell ref="S308:S310"/>
    <mergeCell ref="S311:S313"/>
    <mergeCell ref="S324:S326"/>
    <mergeCell ref="S327:S329"/>
    <mergeCell ref="S330:S332"/>
    <mergeCell ref="T160:T161"/>
    <mergeCell ref="T165:T166"/>
    <mergeCell ref="T167:T181"/>
    <mergeCell ref="T182:T183"/>
    <mergeCell ref="R198:R200"/>
    <mergeCell ref="R201:R203"/>
    <mergeCell ref="R211:R213"/>
    <mergeCell ref="R214:R216"/>
    <mergeCell ref="S214:S216"/>
    <mergeCell ref="R217:R219"/>
    <mergeCell ref="S217:S219"/>
    <mergeCell ref="T187:T188"/>
    <mergeCell ref="T189:T203"/>
    <mergeCell ref="T204:T205"/>
    <mergeCell ref="T209:T210"/>
    <mergeCell ref="T211:T225"/>
    <mergeCell ref="T226:T227"/>
    <mergeCell ref="S220:S222"/>
    <mergeCell ref="S223:S225"/>
    <mergeCell ref="S165:S166"/>
    <mergeCell ref="S187:S188"/>
    <mergeCell ref="S201:S203"/>
    <mergeCell ref="S211:S213"/>
    <mergeCell ref="S173:S175"/>
    <mergeCell ref="S176:S178"/>
    <mergeCell ref="S179:S181"/>
    <mergeCell ref="S189:S191"/>
    <mergeCell ref="S192:S194"/>
    <mergeCell ref="S195:S197"/>
    <mergeCell ref="S198:S200"/>
    <mergeCell ref="R209:R210"/>
    <mergeCell ref="S209:S210"/>
    <mergeCell ref="T123:T137"/>
    <mergeCell ref="R126:R128"/>
    <mergeCell ref="S126:S128"/>
    <mergeCell ref="S129:S131"/>
    <mergeCell ref="S132:S134"/>
    <mergeCell ref="R135:R137"/>
    <mergeCell ref="S135:S137"/>
    <mergeCell ref="R148:R150"/>
    <mergeCell ref="S148:S150"/>
    <mergeCell ref="R151:R153"/>
    <mergeCell ref="S151:S153"/>
    <mergeCell ref="T138:T139"/>
    <mergeCell ref="T143:T144"/>
    <mergeCell ref="T145:T159"/>
    <mergeCell ref="R123:R125"/>
    <mergeCell ref="S123:S125"/>
    <mergeCell ref="R129:R131"/>
    <mergeCell ref="R132:R134"/>
    <mergeCell ref="P186:R186"/>
    <mergeCell ref="P129:P131"/>
    <mergeCell ref="Q129:Q131"/>
    <mergeCell ref="S333:S335"/>
    <mergeCell ref="T314:T315"/>
    <mergeCell ref="T319:T320"/>
    <mergeCell ref="T321:T335"/>
    <mergeCell ref="T336:T337"/>
    <mergeCell ref="T277:T291"/>
    <mergeCell ref="S289:S291"/>
    <mergeCell ref="T292:T293"/>
    <mergeCell ref="T297:T298"/>
    <mergeCell ref="T299:T313"/>
    <mergeCell ref="S302:S304"/>
    <mergeCell ref="S305:S307"/>
    <mergeCell ref="I236:I238"/>
    <mergeCell ref="N236:N238"/>
    <mergeCell ref="O236:O238"/>
    <mergeCell ref="P236:P238"/>
    <mergeCell ref="Q236:Q238"/>
    <mergeCell ref="R236:R238"/>
    <mergeCell ref="S236:S238"/>
    <mergeCell ref="R255:R257"/>
    <mergeCell ref="Q239:Q241"/>
    <mergeCell ref="O242:O244"/>
    <mergeCell ref="P242:P244"/>
    <mergeCell ref="Q242:Q244"/>
    <mergeCell ref="N286:N288"/>
    <mergeCell ref="O286:O288"/>
    <mergeCell ref="P286:P288"/>
    <mergeCell ref="Q286:Q288"/>
    <mergeCell ref="R286:R288"/>
    <mergeCell ref="S286:S288"/>
    <mergeCell ref="P327:P329"/>
    <mergeCell ref="Q327:Q329"/>
    <mergeCell ref="D236:D238"/>
    <mergeCell ref="E236:E238"/>
    <mergeCell ref="F236:F238"/>
    <mergeCell ref="G236:G238"/>
    <mergeCell ref="H236:H238"/>
    <mergeCell ref="R154:R156"/>
    <mergeCell ref="S154:S156"/>
    <mergeCell ref="R157:R159"/>
    <mergeCell ref="S157:S159"/>
    <mergeCell ref="R167:R169"/>
    <mergeCell ref="S167:S169"/>
    <mergeCell ref="S170:S172"/>
    <mergeCell ref="R170:R172"/>
    <mergeCell ref="R173:R175"/>
    <mergeCell ref="R176:R178"/>
    <mergeCell ref="R179:R181"/>
    <mergeCell ref="R189:R191"/>
    <mergeCell ref="R192:R194"/>
    <mergeCell ref="R195:R197"/>
    <mergeCell ref="P157:P159"/>
    <mergeCell ref="Q157:Q159"/>
    <mergeCell ref="O201:O203"/>
    <mergeCell ref="P201:P203"/>
    <mergeCell ref="P198:P200"/>
    <mergeCell ref="Q198:Q200"/>
    <mergeCell ref="N201:N203"/>
    <mergeCell ref="O214:O216"/>
    <mergeCell ref="P214:P216"/>
    <mergeCell ref="Q201:Q203"/>
    <mergeCell ref="P205:Q205"/>
    <mergeCell ref="P182:Q182"/>
    <mergeCell ref="B182:O183"/>
    <mergeCell ref="B132:B134"/>
    <mergeCell ref="C132:C134"/>
    <mergeCell ref="D132:D134"/>
    <mergeCell ref="E132:E134"/>
    <mergeCell ref="F132:F134"/>
    <mergeCell ref="G132:G134"/>
    <mergeCell ref="R143:R144"/>
    <mergeCell ref="S143:S144"/>
    <mergeCell ref="N145:N147"/>
    <mergeCell ref="O145:O147"/>
    <mergeCell ref="P145:P147"/>
    <mergeCell ref="Q145:Q147"/>
    <mergeCell ref="R145:R147"/>
    <mergeCell ref="S145:S147"/>
    <mergeCell ref="B138:O139"/>
    <mergeCell ref="P138:Q138"/>
    <mergeCell ref="F142:O142"/>
    <mergeCell ref="P142:R142"/>
    <mergeCell ref="J143:M143"/>
    <mergeCell ref="N143:N144"/>
    <mergeCell ref="O143:O144"/>
    <mergeCell ref="J144:M144"/>
    <mergeCell ref="Q135:Q137"/>
    <mergeCell ref="P139:Q139"/>
    <mergeCell ref="N132:N134"/>
    <mergeCell ref="O132:O134"/>
    <mergeCell ref="P132:P134"/>
    <mergeCell ref="Q132:Q134"/>
    <mergeCell ref="N135:N137"/>
    <mergeCell ref="O135:O137"/>
    <mergeCell ref="P135:P137"/>
    <mergeCell ref="G143:G144"/>
    <mergeCell ref="N123:N125"/>
    <mergeCell ref="N126:N128"/>
    <mergeCell ref="O126:O128"/>
    <mergeCell ref="P126:P128"/>
    <mergeCell ref="Q126:Q128"/>
    <mergeCell ref="N129:N131"/>
    <mergeCell ref="O129:O131"/>
    <mergeCell ref="C129:C131"/>
    <mergeCell ref="D129:D131"/>
    <mergeCell ref="E129:E131"/>
    <mergeCell ref="F129:F131"/>
    <mergeCell ref="G129:G131"/>
    <mergeCell ref="H129:H131"/>
    <mergeCell ref="I129:I131"/>
    <mergeCell ref="B129:B131"/>
    <mergeCell ref="O123:O125"/>
    <mergeCell ref="P123:P125"/>
    <mergeCell ref="Q123:Q125"/>
    <mergeCell ref="C123:C125"/>
    <mergeCell ref="D123:D125"/>
    <mergeCell ref="E123:E125"/>
    <mergeCell ref="F123:F125"/>
    <mergeCell ref="G123:G125"/>
    <mergeCell ref="H123:H125"/>
    <mergeCell ref="I123:I125"/>
    <mergeCell ref="H126:H128"/>
    <mergeCell ref="I126:I128"/>
    <mergeCell ref="B123:B125"/>
    <mergeCell ref="B126:B128"/>
    <mergeCell ref="C126:C128"/>
    <mergeCell ref="C120:E120"/>
    <mergeCell ref="B113:B115"/>
    <mergeCell ref="B121:B122"/>
    <mergeCell ref="C121:C122"/>
    <mergeCell ref="D121:D122"/>
    <mergeCell ref="E121:E122"/>
    <mergeCell ref="F121:F122"/>
    <mergeCell ref="G121:G122"/>
    <mergeCell ref="D107:D109"/>
    <mergeCell ref="E107:E109"/>
    <mergeCell ref="F107:F109"/>
    <mergeCell ref="G107:G109"/>
    <mergeCell ref="H107:H109"/>
    <mergeCell ref="H110:H112"/>
    <mergeCell ref="I110:I112"/>
    <mergeCell ref="B107:B109"/>
    <mergeCell ref="B110:B112"/>
    <mergeCell ref="C110:C112"/>
    <mergeCell ref="D110:D112"/>
    <mergeCell ref="E110:E112"/>
    <mergeCell ref="F110:F112"/>
    <mergeCell ref="G110:G112"/>
    <mergeCell ref="I113:I115"/>
    <mergeCell ref="B116:O117"/>
    <mergeCell ref="N107:N109"/>
    <mergeCell ref="O107:O109"/>
    <mergeCell ref="N110:N112"/>
    <mergeCell ref="C113:C115"/>
    <mergeCell ref="D113:D115"/>
    <mergeCell ref="E113:E115"/>
    <mergeCell ref="B82:B84"/>
    <mergeCell ref="C82:C84"/>
    <mergeCell ref="D82:D84"/>
    <mergeCell ref="E82:E84"/>
    <mergeCell ref="F82:F84"/>
    <mergeCell ref="G82:G84"/>
    <mergeCell ref="H82:H84"/>
    <mergeCell ref="I88:I90"/>
    <mergeCell ref="N88:N90"/>
    <mergeCell ref="O88:O90"/>
    <mergeCell ref="B88:B90"/>
    <mergeCell ref="C88:C90"/>
    <mergeCell ref="D88:D90"/>
    <mergeCell ref="E88:E90"/>
    <mergeCell ref="I107:I109"/>
    <mergeCell ref="G88:G90"/>
    <mergeCell ref="H88:H90"/>
    <mergeCell ref="I91:I93"/>
    <mergeCell ref="N91:N93"/>
    <mergeCell ref="O91:O93"/>
    <mergeCell ref="G99:G100"/>
    <mergeCell ref="H99:H100"/>
    <mergeCell ref="I99:I100"/>
    <mergeCell ref="J99:M99"/>
    <mergeCell ref="N99:N100"/>
    <mergeCell ref="O99:O100"/>
    <mergeCell ref="J100:M100"/>
    <mergeCell ref="I101:I103"/>
    <mergeCell ref="I104:I106"/>
    <mergeCell ref="N104:N106"/>
    <mergeCell ref="F88:F90"/>
    <mergeCell ref="C107:C109"/>
    <mergeCell ref="B91:B93"/>
    <mergeCell ref="C91:C93"/>
    <mergeCell ref="D91:D93"/>
    <mergeCell ref="F91:F93"/>
    <mergeCell ref="G91:G93"/>
    <mergeCell ref="H91:H93"/>
    <mergeCell ref="B94:O95"/>
    <mergeCell ref="F98:O98"/>
    <mergeCell ref="E91:E93"/>
    <mergeCell ref="C98:E98"/>
    <mergeCell ref="B99:B100"/>
    <mergeCell ref="C99:C100"/>
    <mergeCell ref="D99:D100"/>
    <mergeCell ref="E99:E100"/>
    <mergeCell ref="F99:F100"/>
    <mergeCell ref="O104:O106"/>
    <mergeCell ref="B101:B103"/>
    <mergeCell ref="C101:C103"/>
    <mergeCell ref="D101:D103"/>
    <mergeCell ref="E101:E103"/>
    <mergeCell ref="F101:F103"/>
    <mergeCell ref="G101:G103"/>
    <mergeCell ref="H101:H103"/>
    <mergeCell ref="B104:B106"/>
    <mergeCell ref="C104:C106"/>
    <mergeCell ref="D104:D106"/>
    <mergeCell ref="E104:E106"/>
    <mergeCell ref="F104:F106"/>
    <mergeCell ref="G104:G106"/>
    <mergeCell ref="H104:H106"/>
  </mergeCells>
  <conditionalFormatting sqref="K13">
    <cfRule type="expression" dxfId="5387" priority="747">
      <formula>J13="NO CUMPLE"</formula>
    </cfRule>
  </conditionalFormatting>
  <conditionalFormatting sqref="K13">
    <cfRule type="expression" dxfId="5386" priority="748">
      <formula>J13="CUMPLE"</formula>
    </cfRule>
  </conditionalFormatting>
  <conditionalFormatting sqref="M13">
    <cfRule type="expression" dxfId="5385" priority="749">
      <formula>L13="NO CUMPLE"</formula>
    </cfRule>
  </conditionalFormatting>
  <conditionalFormatting sqref="M13">
    <cfRule type="expression" dxfId="5384" priority="750">
      <formula>L13="CUMPLE"</formula>
    </cfRule>
  </conditionalFormatting>
  <conditionalFormatting sqref="N13">
    <cfRule type="expression" dxfId="5383" priority="751">
      <formula>N13=" "</formula>
    </cfRule>
  </conditionalFormatting>
  <conditionalFormatting sqref="N13">
    <cfRule type="expression" dxfId="5382" priority="752">
      <formula>N13="NO PRESENTÓ CERTIFICADO"</formula>
    </cfRule>
  </conditionalFormatting>
  <conditionalFormatting sqref="N13">
    <cfRule type="expression" dxfId="5381" priority="753">
      <formula>N13="PRESENTÓ CERTIFICADO"</formula>
    </cfRule>
  </conditionalFormatting>
  <conditionalFormatting sqref="J13">
    <cfRule type="cellIs" dxfId="5380" priority="754" operator="equal">
      <formula>"NO CUMPLE"</formula>
    </cfRule>
  </conditionalFormatting>
  <conditionalFormatting sqref="J13">
    <cfRule type="cellIs" dxfId="5379" priority="755" operator="equal">
      <formula>"CUMPLE"</formula>
    </cfRule>
  </conditionalFormatting>
  <conditionalFormatting sqref="L13:L15">
    <cfRule type="cellIs" dxfId="5378" priority="756" operator="equal">
      <formula>"NO CUMPLE"</formula>
    </cfRule>
  </conditionalFormatting>
  <conditionalFormatting sqref="L13:L15">
    <cfRule type="cellIs" dxfId="5377" priority="757" operator="equal">
      <formula>"CUMPLE"</formula>
    </cfRule>
  </conditionalFormatting>
  <conditionalFormatting sqref="S13">
    <cfRule type="cellIs" dxfId="5376" priority="758" operator="greaterThan">
      <formula>0</formula>
    </cfRule>
  </conditionalFormatting>
  <conditionalFormatting sqref="S13">
    <cfRule type="cellIs" dxfId="5375" priority="759" operator="equal">
      <formula>0</formula>
    </cfRule>
  </conditionalFormatting>
  <conditionalFormatting sqref="P13 P16 P19 P22 P25">
    <cfRule type="expression" dxfId="5374" priority="760">
      <formula>Q13="NO SUBSANABLE"</formula>
    </cfRule>
  </conditionalFormatting>
  <conditionalFormatting sqref="P13 P16 P19 P22 P25">
    <cfRule type="expression" dxfId="5373" priority="761">
      <formula>Q13="REQUERIMIENTOS SUBSANADOS"</formula>
    </cfRule>
  </conditionalFormatting>
  <conditionalFormatting sqref="P13 P16 P19 P22 P25">
    <cfRule type="expression" dxfId="5372" priority="762">
      <formula>Q13="PENDIENTES POR SUBSANAR"</formula>
    </cfRule>
  </conditionalFormatting>
  <conditionalFormatting sqref="P13 P16 P19 P22 P25">
    <cfRule type="expression" dxfId="5371" priority="763">
      <formula>Q13="SIN OBSERVACIÓN"</formula>
    </cfRule>
  </conditionalFormatting>
  <conditionalFormatting sqref="P13 P16 P19 P22 P25">
    <cfRule type="containsBlanks" dxfId="5370" priority="764">
      <formula>LEN(TRIM(P13))=0</formula>
    </cfRule>
  </conditionalFormatting>
  <conditionalFormatting sqref="O13">
    <cfRule type="cellIs" dxfId="5369" priority="765" operator="equal">
      <formula>"PENDIENTE POR DESCRIPCIÓN"</formula>
    </cfRule>
  </conditionalFormatting>
  <conditionalFormatting sqref="O13">
    <cfRule type="cellIs" dxfId="5368" priority="766" operator="equal">
      <formula>"DESCRIPCIÓN INSUFICIENTE"</formula>
    </cfRule>
  </conditionalFormatting>
  <conditionalFormatting sqref="O13">
    <cfRule type="cellIs" dxfId="5367" priority="767" operator="equal">
      <formula>"NO ESTÁ ACORDE A ITEM 5.2.1 (T.R.)"</formula>
    </cfRule>
  </conditionalFormatting>
  <conditionalFormatting sqref="O13">
    <cfRule type="cellIs" dxfId="5366" priority="768" operator="equal">
      <formula>"ACORDE A ITEM 5.2.1 (T.R.)"</formula>
    </cfRule>
  </conditionalFormatting>
  <conditionalFormatting sqref="Q13">
    <cfRule type="containsBlanks" dxfId="5365" priority="769">
      <formula>LEN(TRIM(Q13))=0</formula>
    </cfRule>
  </conditionalFormatting>
  <conditionalFormatting sqref="Q13">
    <cfRule type="cellIs" dxfId="5364" priority="770" operator="equal">
      <formula>"REQUERIMIENTOS SUBSANADOS"</formula>
    </cfRule>
  </conditionalFormatting>
  <conditionalFormatting sqref="Q13">
    <cfRule type="containsText" dxfId="5363" priority="771" operator="containsText" text="NO SUBSANABLE">
      <formula>NOT(ISERROR(SEARCH(("NO SUBSANABLE"),(Q13))))</formula>
    </cfRule>
  </conditionalFormatting>
  <conditionalFormatting sqref="Q13">
    <cfRule type="containsText" dxfId="5362" priority="772" operator="containsText" text="PENDIENTES POR SUBSANAR">
      <formula>NOT(ISERROR(SEARCH(("PENDIENTES POR SUBSANAR"),(Q13))))</formula>
    </cfRule>
  </conditionalFormatting>
  <conditionalFormatting sqref="Q13">
    <cfRule type="containsText" dxfId="5361" priority="773" operator="containsText" text="SIN OBSERVACIÓN">
      <formula>NOT(ISERROR(SEARCH(("SIN OBSERVACIÓN"),(Q13))))</formula>
    </cfRule>
  </conditionalFormatting>
  <conditionalFormatting sqref="R13">
    <cfRule type="containsBlanks" dxfId="5360" priority="774">
      <formula>LEN(TRIM(R13))=0</formula>
    </cfRule>
  </conditionalFormatting>
  <conditionalFormatting sqref="R13">
    <cfRule type="cellIs" dxfId="5359" priority="775" operator="equal">
      <formula>"NO CUMPLEN CON LO SOLICITADO"</formula>
    </cfRule>
  </conditionalFormatting>
  <conditionalFormatting sqref="R13">
    <cfRule type="cellIs" dxfId="5358" priority="776" operator="equal">
      <formula>"CUMPLEN CON LO SOLICITADO"</formula>
    </cfRule>
  </conditionalFormatting>
  <conditionalFormatting sqref="R13">
    <cfRule type="cellIs" dxfId="5357" priority="777" operator="equal">
      <formula>"PENDIENTES"</formula>
    </cfRule>
  </conditionalFormatting>
  <conditionalFormatting sqref="R13">
    <cfRule type="cellIs" dxfId="5356" priority="778" operator="equal">
      <formula>"NINGUNO"</formula>
    </cfRule>
  </conditionalFormatting>
  <conditionalFormatting sqref="T28">
    <cfRule type="cellIs" dxfId="5355" priority="779" operator="equal">
      <formula>"NO CUMPLE"</formula>
    </cfRule>
  </conditionalFormatting>
  <conditionalFormatting sqref="T28">
    <cfRule type="cellIs" dxfId="5354" priority="780" operator="equal">
      <formula>"CUMPLE"</formula>
    </cfRule>
  </conditionalFormatting>
  <conditionalFormatting sqref="B28">
    <cfRule type="cellIs" dxfId="5353" priority="781" operator="equal">
      <formula>"NO CUMPLE CON LA EXPERIENCIA REQUERIDA"</formula>
    </cfRule>
  </conditionalFormatting>
  <conditionalFormatting sqref="B28">
    <cfRule type="cellIs" dxfId="5352" priority="782" operator="equal">
      <formula>"CUMPLE CON LA EXPERIENCIA REQUERIDA"</formula>
    </cfRule>
  </conditionalFormatting>
  <conditionalFormatting sqref="H13">
    <cfRule type="notContainsBlanks" dxfId="5351" priority="783">
      <formula>LEN(TRIM(H13))&gt;0</formula>
    </cfRule>
  </conditionalFormatting>
  <conditionalFormatting sqref="G13">
    <cfRule type="notContainsBlanks" dxfId="5350" priority="784">
      <formula>LEN(TRIM(G13))&gt;0</formula>
    </cfRule>
  </conditionalFormatting>
  <conditionalFormatting sqref="F13">
    <cfRule type="notContainsBlanks" dxfId="5349" priority="785">
      <formula>LEN(TRIM(F13))&gt;0</formula>
    </cfRule>
  </conditionalFormatting>
  <conditionalFormatting sqref="E13">
    <cfRule type="notContainsBlanks" dxfId="5348" priority="786">
      <formula>LEN(TRIM(E13))&gt;0</formula>
    </cfRule>
  </conditionalFormatting>
  <conditionalFormatting sqref="D13">
    <cfRule type="notContainsBlanks" dxfId="5347" priority="787">
      <formula>LEN(TRIM(D13))&gt;0</formula>
    </cfRule>
  </conditionalFormatting>
  <conditionalFormatting sqref="C13">
    <cfRule type="notContainsBlanks" dxfId="5346" priority="788">
      <formula>LEN(TRIM(C13))&gt;0</formula>
    </cfRule>
  </conditionalFormatting>
  <conditionalFormatting sqref="I13">
    <cfRule type="notContainsBlanks" dxfId="5345" priority="789">
      <formula>LEN(TRIM(I13))&gt;0</formula>
    </cfRule>
  </conditionalFormatting>
  <conditionalFormatting sqref="N16">
    <cfRule type="expression" dxfId="5344" priority="790">
      <formula>N16=" "</formula>
    </cfRule>
  </conditionalFormatting>
  <conditionalFormatting sqref="N16">
    <cfRule type="expression" dxfId="5343" priority="791">
      <formula>N16="NO PRESENTÓ CERTIFICADO"</formula>
    </cfRule>
  </conditionalFormatting>
  <conditionalFormatting sqref="N16">
    <cfRule type="expression" dxfId="5342" priority="792">
      <formula>N16="PRESENTÓ CERTIFICADO"</formula>
    </cfRule>
  </conditionalFormatting>
  <conditionalFormatting sqref="P16 P19 P22 P25">
    <cfRule type="expression" dxfId="5341" priority="793">
      <formula>Q16="NO SUBSANABLE"</formula>
    </cfRule>
  </conditionalFormatting>
  <conditionalFormatting sqref="P16 P19 P22 P25">
    <cfRule type="expression" dxfId="5340" priority="794">
      <formula>Q16="REQUERIMIENTOS SUBSANADOS"</formula>
    </cfRule>
  </conditionalFormatting>
  <conditionalFormatting sqref="P16 P19 P22 P25">
    <cfRule type="expression" dxfId="5339" priority="795">
      <formula>Q16="PENDIENTES POR SUBSANAR"</formula>
    </cfRule>
  </conditionalFormatting>
  <conditionalFormatting sqref="P16 P19 P22 P25">
    <cfRule type="expression" dxfId="5338" priority="796">
      <formula>Q16="SIN OBSERVACIÓN"</formula>
    </cfRule>
  </conditionalFormatting>
  <conditionalFormatting sqref="P16 P19 P22 P25">
    <cfRule type="containsBlanks" dxfId="5337" priority="797">
      <formula>LEN(TRIM(P16))=0</formula>
    </cfRule>
  </conditionalFormatting>
  <conditionalFormatting sqref="O16">
    <cfRule type="cellIs" dxfId="5336" priority="798" operator="equal">
      <formula>"PENDIENTE POR DESCRIPCIÓN"</formula>
    </cfRule>
  </conditionalFormatting>
  <conditionalFormatting sqref="O16">
    <cfRule type="cellIs" dxfId="5335" priority="799" operator="equal">
      <formula>"DESCRIPCIÓN INSUFICIENTE"</formula>
    </cfRule>
  </conditionalFormatting>
  <conditionalFormatting sqref="O16">
    <cfRule type="cellIs" dxfId="5334" priority="800" operator="equal">
      <formula>"NO ESTÁ ACORDE A ITEM 5.2.1 (T.R.)"</formula>
    </cfRule>
  </conditionalFormatting>
  <conditionalFormatting sqref="O16">
    <cfRule type="cellIs" dxfId="5333" priority="801" operator="equal">
      <formula>"ACORDE A ITEM 5.2.1 (T.R.)"</formula>
    </cfRule>
  </conditionalFormatting>
  <conditionalFormatting sqref="Q16">
    <cfRule type="containsBlanks" dxfId="5332" priority="802">
      <formula>LEN(TRIM(Q16))=0</formula>
    </cfRule>
  </conditionalFormatting>
  <conditionalFormatting sqref="Q16">
    <cfRule type="cellIs" dxfId="5331" priority="803" operator="equal">
      <formula>"REQUERIMIENTOS SUBSANADOS"</formula>
    </cfRule>
  </conditionalFormatting>
  <conditionalFormatting sqref="Q16">
    <cfRule type="containsText" dxfId="5330" priority="804" operator="containsText" text="NO SUBSANABLE">
      <formula>NOT(ISERROR(SEARCH(("NO SUBSANABLE"),(Q16))))</formula>
    </cfRule>
  </conditionalFormatting>
  <conditionalFormatting sqref="Q16">
    <cfRule type="containsText" dxfId="5329" priority="805" operator="containsText" text="PENDIENTES POR SUBSANAR">
      <formula>NOT(ISERROR(SEARCH(("PENDIENTES POR SUBSANAR"),(Q16))))</formula>
    </cfRule>
  </conditionalFormatting>
  <conditionalFormatting sqref="Q16">
    <cfRule type="containsText" dxfId="5328" priority="806" operator="containsText" text="SIN OBSERVACIÓN">
      <formula>NOT(ISERROR(SEARCH(("SIN OBSERVACIÓN"),(Q16))))</formula>
    </cfRule>
  </conditionalFormatting>
  <conditionalFormatting sqref="R16">
    <cfRule type="containsBlanks" dxfId="5327" priority="807">
      <formula>LEN(TRIM(R16))=0</formula>
    </cfRule>
  </conditionalFormatting>
  <conditionalFormatting sqref="R16">
    <cfRule type="cellIs" dxfId="5326" priority="808" operator="equal">
      <formula>"NO CUMPLEN CON LO SOLICITADO"</formula>
    </cfRule>
  </conditionalFormatting>
  <conditionalFormatting sqref="R16">
    <cfRule type="cellIs" dxfId="5325" priority="809" operator="equal">
      <formula>"CUMPLEN CON LO SOLICITADO"</formula>
    </cfRule>
  </conditionalFormatting>
  <conditionalFormatting sqref="R16">
    <cfRule type="cellIs" dxfId="5324" priority="810" operator="equal">
      <formula>"PENDIENTES"</formula>
    </cfRule>
  </conditionalFormatting>
  <conditionalFormatting sqref="R16">
    <cfRule type="cellIs" dxfId="5323" priority="811" operator="equal">
      <formula>"NINGUNO"</formula>
    </cfRule>
  </conditionalFormatting>
  <conditionalFormatting sqref="H16 H19">
    <cfRule type="notContainsBlanks" dxfId="5322" priority="812">
      <formula>LEN(TRIM(H16))&gt;0</formula>
    </cfRule>
  </conditionalFormatting>
  <conditionalFormatting sqref="G16 G19">
    <cfRule type="notContainsBlanks" dxfId="5321" priority="813">
      <formula>LEN(TRIM(G16))&gt;0</formula>
    </cfRule>
  </conditionalFormatting>
  <conditionalFormatting sqref="F16 F19">
    <cfRule type="notContainsBlanks" dxfId="5320" priority="814">
      <formula>LEN(TRIM(F16))&gt;0</formula>
    </cfRule>
  </conditionalFormatting>
  <conditionalFormatting sqref="E16 E19">
    <cfRule type="notContainsBlanks" dxfId="5319" priority="815">
      <formula>LEN(TRIM(E16))&gt;0</formula>
    </cfRule>
  </conditionalFormatting>
  <conditionalFormatting sqref="D16 D19">
    <cfRule type="notContainsBlanks" dxfId="5318" priority="816">
      <formula>LEN(TRIM(D16))&gt;0</formula>
    </cfRule>
  </conditionalFormatting>
  <conditionalFormatting sqref="C16 C19">
    <cfRule type="notContainsBlanks" dxfId="5317" priority="817">
      <formula>LEN(TRIM(C16))&gt;0</formula>
    </cfRule>
  </conditionalFormatting>
  <conditionalFormatting sqref="I16 I19">
    <cfRule type="notContainsBlanks" dxfId="5316" priority="818">
      <formula>LEN(TRIM(I16))&gt;0</formula>
    </cfRule>
  </conditionalFormatting>
  <conditionalFormatting sqref="N22">
    <cfRule type="expression" dxfId="5315" priority="819">
      <formula>N22=" "</formula>
    </cfRule>
  </conditionalFormatting>
  <conditionalFormatting sqref="N22">
    <cfRule type="expression" dxfId="5314" priority="820">
      <formula>N22="NO PRESENTÓ CERTIFICADO"</formula>
    </cfRule>
  </conditionalFormatting>
  <conditionalFormatting sqref="N22">
    <cfRule type="expression" dxfId="5313" priority="821">
      <formula>N22="PRESENTÓ CERTIFICADO"</formula>
    </cfRule>
  </conditionalFormatting>
  <conditionalFormatting sqref="P22 P25">
    <cfRule type="expression" dxfId="5312" priority="822">
      <formula>Q22="NO SUBSANABLE"</formula>
    </cfRule>
  </conditionalFormatting>
  <conditionalFormatting sqref="P22 P25">
    <cfRule type="expression" dxfId="5311" priority="823">
      <formula>Q22="REQUERIMIENTOS SUBSANADOS"</formula>
    </cfRule>
  </conditionalFormatting>
  <conditionalFormatting sqref="P22 P25">
    <cfRule type="expression" dxfId="5310" priority="824">
      <formula>Q22="PENDIENTES POR SUBSANAR"</formula>
    </cfRule>
  </conditionalFormatting>
  <conditionalFormatting sqref="P22 P25">
    <cfRule type="expression" dxfId="5309" priority="825">
      <formula>Q22="SIN OBSERVACIÓN"</formula>
    </cfRule>
  </conditionalFormatting>
  <conditionalFormatting sqref="P22 P25">
    <cfRule type="containsBlanks" dxfId="5308" priority="826">
      <formula>LEN(TRIM(P22))=0</formula>
    </cfRule>
  </conditionalFormatting>
  <conditionalFormatting sqref="O22">
    <cfRule type="cellIs" dxfId="5307" priority="827" operator="equal">
      <formula>"PENDIENTE POR DESCRIPCIÓN"</formula>
    </cfRule>
  </conditionalFormatting>
  <conditionalFormatting sqref="O22">
    <cfRule type="cellIs" dxfId="5306" priority="828" operator="equal">
      <formula>"DESCRIPCIÓN INSUFICIENTE"</formula>
    </cfRule>
  </conditionalFormatting>
  <conditionalFormatting sqref="O22">
    <cfRule type="cellIs" dxfId="5305" priority="829" operator="equal">
      <formula>"NO ESTÁ ACORDE A ITEM 5.2.1 (T.R.)"</formula>
    </cfRule>
  </conditionalFormatting>
  <conditionalFormatting sqref="O22">
    <cfRule type="cellIs" dxfId="5304" priority="830" operator="equal">
      <formula>"ACORDE A ITEM 5.2.1 (T.R.)"</formula>
    </cfRule>
  </conditionalFormatting>
  <conditionalFormatting sqref="Q22">
    <cfRule type="containsBlanks" dxfId="5303" priority="831">
      <formula>LEN(TRIM(Q22))=0</formula>
    </cfRule>
  </conditionalFormatting>
  <conditionalFormatting sqref="Q22">
    <cfRule type="cellIs" dxfId="5302" priority="832" operator="equal">
      <formula>"REQUERIMIENTOS SUBSANADOS"</formula>
    </cfRule>
  </conditionalFormatting>
  <conditionalFormatting sqref="Q22">
    <cfRule type="containsText" dxfId="5301" priority="833" operator="containsText" text="NO SUBSANABLE">
      <formula>NOT(ISERROR(SEARCH(("NO SUBSANABLE"),(Q22))))</formula>
    </cfRule>
  </conditionalFormatting>
  <conditionalFormatting sqref="Q22">
    <cfRule type="containsText" dxfId="5300" priority="834" operator="containsText" text="PENDIENTES POR SUBSANAR">
      <formula>NOT(ISERROR(SEARCH(("PENDIENTES POR SUBSANAR"),(Q22))))</formula>
    </cfRule>
  </conditionalFormatting>
  <conditionalFormatting sqref="Q22">
    <cfRule type="containsText" dxfId="5299" priority="835" operator="containsText" text="SIN OBSERVACIÓN">
      <formula>NOT(ISERROR(SEARCH(("SIN OBSERVACIÓN"),(Q22))))</formula>
    </cfRule>
  </conditionalFormatting>
  <conditionalFormatting sqref="R22">
    <cfRule type="containsBlanks" dxfId="5298" priority="836">
      <formula>LEN(TRIM(R22))=0</formula>
    </cfRule>
  </conditionalFormatting>
  <conditionalFormatting sqref="R22">
    <cfRule type="cellIs" dxfId="5297" priority="837" operator="equal">
      <formula>"NO CUMPLEN CON LO SOLICITADO"</formula>
    </cfRule>
  </conditionalFormatting>
  <conditionalFormatting sqref="R22">
    <cfRule type="cellIs" dxfId="5296" priority="838" operator="equal">
      <formula>"CUMPLEN CON LO SOLICITADO"</formula>
    </cfRule>
  </conditionalFormatting>
  <conditionalFormatting sqref="R22">
    <cfRule type="cellIs" dxfId="5295" priority="839" operator="equal">
      <formula>"PENDIENTES"</formula>
    </cfRule>
  </conditionalFormatting>
  <conditionalFormatting sqref="R22">
    <cfRule type="cellIs" dxfId="5294" priority="840" operator="equal">
      <formula>"NINGUNO"</formula>
    </cfRule>
  </conditionalFormatting>
  <conditionalFormatting sqref="H22">
    <cfRule type="notContainsBlanks" dxfId="5293" priority="841">
      <formula>LEN(TRIM(H22))&gt;0</formula>
    </cfRule>
  </conditionalFormatting>
  <conditionalFormatting sqref="G22">
    <cfRule type="notContainsBlanks" dxfId="5292" priority="842">
      <formula>LEN(TRIM(G22))&gt;0</formula>
    </cfRule>
  </conditionalFormatting>
  <conditionalFormatting sqref="F22">
    <cfRule type="notContainsBlanks" dxfId="5291" priority="843">
      <formula>LEN(TRIM(F22))&gt;0</formula>
    </cfRule>
  </conditionalFormatting>
  <conditionalFormatting sqref="E22">
    <cfRule type="notContainsBlanks" dxfId="5290" priority="844">
      <formula>LEN(TRIM(E22))&gt;0</formula>
    </cfRule>
  </conditionalFormatting>
  <conditionalFormatting sqref="D22">
    <cfRule type="notContainsBlanks" dxfId="5289" priority="845">
      <formula>LEN(TRIM(D22))&gt;0</formula>
    </cfRule>
  </conditionalFormatting>
  <conditionalFormatting sqref="C22">
    <cfRule type="notContainsBlanks" dxfId="5288" priority="846">
      <formula>LEN(TRIM(C22))&gt;0</formula>
    </cfRule>
  </conditionalFormatting>
  <conditionalFormatting sqref="I22">
    <cfRule type="notContainsBlanks" dxfId="5287" priority="847">
      <formula>LEN(TRIM(I22))&gt;0</formula>
    </cfRule>
  </conditionalFormatting>
  <conditionalFormatting sqref="T13">
    <cfRule type="cellIs" dxfId="5286" priority="848" operator="equal">
      <formula>"NO"</formula>
    </cfRule>
  </conditionalFormatting>
  <conditionalFormatting sqref="T13">
    <cfRule type="cellIs" dxfId="5285" priority="849" operator="equal">
      <formula>"SI"</formula>
    </cfRule>
  </conditionalFormatting>
  <conditionalFormatting sqref="S16 S19 S22 S79">
    <cfRule type="cellIs" dxfId="5284" priority="850" operator="greaterThan">
      <formula>0</formula>
    </cfRule>
  </conditionalFormatting>
  <conditionalFormatting sqref="S16 S19 S22 S79">
    <cfRule type="cellIs" dxfId="5283" priority="851" operator="equal">
      <formula>0</formula>
    </cfRule>
  </conditionalFormatting>
  <conditionalFormatting sqref="N25">
    <cfRule type="expression" dxfId="5282" priority="852">
      <formula>N25=" "</formula>
    </cfRule>
  </conditionalFormatting>
  <conditionalFormatting sqref="N25">
    <cfRule type="expression" dxfId="5281" priority="853">
      <formula>N25="NO PRESENTÓ CERTIFICADO"</formula>
    </cfRule>
  </conditionalFormatting>
  <conditionalFormatting sqref="N25">
    <cfRule type="expression" dxfId="5280" priority="854">
      <formula>N25="PRESENTÓ CERTIFICADO"</formula>
    </cfRule>
  </conditionalFormatting>
  <conditionalFormatting sqref="P25">
    <cfRule type="expression" dxfId="5279" priority="855">
      <formula>Q25="NO SUBSANABLE"</formula>
    </cfRule>
  </conditionalFormatting>
  <conditionalFormatting sqref="P25">
    <cfRule type="expression" dxfId="5278" priority="856">
      <formula>Q25="REQUERIMIENTOS SUBSANADOS"</formula>
    </cfRule>
  </conditionalFormatting>
  <conditionalFormatting sqref="P25">
    <cfRule type="expression" dxfId="5277" priority="857">
      <formula>Q25="PENDIENTES POR SUBSANAR"</formula>
    </cfRule>
  </conditionalFormatting>
  <conditionalFormatting sqref="P25">
    <cfRule type="expression" dxfId="5276" priority="858">
      <formula>Q25="SIN OBSERVACIÓN"</formula>
    </cfRule>
  </conditionalFormatting>
  <conditionalFormatting sqref="P25">
    <cfRule type="containsBlanks" dxfId="5275" priority="859">
      <formula>LEN(TRIM(P25))=0</formula>
    </cfRule>
  </conditionalFormatting>
  <conditionalFormatting sqref="O25">
    <cfRule type="cellIs" dxfId="5274" priority="860" operator="equal">
      <formula>"PENDIENTE POR DESCRIPCIÓN"</formula>
    </cfRule>
  </conditionalFormatting>
  <conditionalFormatting sqref="O25">
    <cfRule type="cellIs" dxfId="5273" priority="861" operator="equal">
      <formula>"DESCRIPCIÓN INSUFICIENTE"</formula>
    </cfRule>
  </conditionalFormatting>
  <conditionalFormatting sqref="O25">
    <cfRule type="cellIs" dxfId="5272" priority="862" operator="equal">
      <formula>"NO ESTÁ ACORDE A ITEM 5.2.1 (T.R.)"</formula>
    </cfRule>
  </conditionalFormatting>
  <conditionalFormatting sqref="O25">
    <cfRule type="cellIs" dxfId="5271" priority="863" operator="equal">
      <formula>"ACORDE A ITEM 5.2.1 (T.R.)"</formula>
    </cfRule>
  </conditionalFormatting>
  <conditionalFormatting sqref="Q25">
    <cfRule type="containsBlanks" dxfId="5270" priority="864">
      <formula>LEN(TRIM(Q25))=0</formula>
    </cfRule>
  </conditionalFormatting>
  <conditionalFormatting sqref="Q25">
    <cfRule type="cellIs" dxfId="5269" priority="865" operator="equal">
      <formula>"REQUERIMIENTOS SUBSANADOS"</formula>
    </cfRule>
  </conditionalFormatting>
  <conditionalFormatting sqref="Q25">
    <cfRule type="containsText" dxfId="5268" priority="866" operator="containsText" text="NO SUBSANABLE">
      <formula>NOT(ISERROR(SEARCH(("NO SUBSANABLE"),(Q25))))</formula>
    </cfRule>
  </conditionalFormatting>
  <conditionalFormatting sqref="Q25">
    <cfRule type="containsText" dxfId="5267" priority="867" operator="containsText" text="PENDIENTES POR SUBSANAR">
      <formula>NOT(ISERROR(SEARCH(("PENDIENTES POR SUBSANAR"),(Q25))))</formula>
    </cfRule>
  </conditionalFormatting>
  <conditionalFormatting sqref="Q25">
    <cfRule type="containsText" dxfId="5266" priority="868" operator="containsText" text="SIN OBSERVACIÓN">
      <formula>NOT(ISERROR(SEARCH(("SIN OBSERVACIÓN"),(Q25))))</formula>
    </cfRule>
  </conditionalFormatting>
  <conditionalFormatting sqref="R25">
    <cfRule type="containsBlanks" dxfId="5265" priority="869">
      <formula>LEN(TRIM(R25))=0</formula>
    </cfRule>
  </conditionalFormatting>
  <conditionalFormatting sqref="R25">
    <cfRule type="cellIs" dxfId="5264" priority="870" operator="equal">
      <formula>"NO CUMPLEN CON LO SOLICITADO"</formula>
    </cfRule>
  </conditionalFormatting>
  <conditionalFormatting sqref="R25">
    <cfRule type="cellIs" dxfId="5263" priority="871" operator="equal">
      <formula>"CUMPLEN CON LO SOLICITADO"</formula>
    </cfRule>
  </conditionalFormatting>
  <conditionalFormatting sqref="R25">
    <cfRule type="cellIs" dxfId="5262" priority="872" operator="equal">
      <formula>"PENDIENTES"</formula>
    </cfRule>
  </conditionalFormatting>
  <conditionalFormatting sqref="R25">
    <cfRule type="cellIs" dxfId="5261" priority="873" operator="equal">
      <formula>"NINGUNO"</formula>
    </cfRule>
  </conditionalFormatting>
  <conditionalFormatting sqref="H25">
    <cfRule type="notContainsBlanks" dxfId="5260" priority="874">
      <formula>LEN(TRIM(H25))&gt;0</formula>
    </cfRule>
  </conditionalFormatting>
  <conditionalFormatting sqref="G25">
    <cfRule type="notContainsBlanks" dxfId="5259" priority="875">
      <formula>LEN(TRIM(G25))&gt;0</formula>
    </cfRule>
  </conditionalFormatting>
  <conditionalFormatting sqref="F25">
    <cfRule type="notContainsBlanks" dxfId="5258" priority="876">
      <formula>LEN(TRIM(F25))&gt;0</formula>
    </cfRule>
  </conditionalFormatting>
  <conditionalFormatting sqref="E25">
    <cfRule type="notContainsBlanks" dxfId="5257" priority="877">
      <formula>LEN(TRIM(E25))&gt;0</formula>
    </cfRule>
  </conditionalFormatting>
  <conditionalFormatting sqref="D25">
    <cfRule type="notContainsBlanks" dxfId="5256" priority="878">
      <formula>LEN(TRIM(D25))&gt;0</formula>
    </cfRule>
  </conditionalFormatting>
  <conditionalFormatting sqref="C25">
    <cfRule type="notContainsBlanks" dxfId="5255" priority="879">
      <formula>LEN(TRIM(C25))&gt;0</formula>
    </cfRule>
  </conditionalFormatting>
  <conditionalFormatting sqref="I25">
    <cfRule type="notContainsBlanks" dxfId="5254" priority="880">
      <formula>LEN(TRIM(I25))&gt;0</formula>
    </cfRule>
  </conditionalFormatting>
  <conditionalFormatting sqref="S25">
    <cfRule type="cellIs" dxfId="5253" priority="881" operator="greaterThan">
      <formula>0</formula>
    </cfRule>
  </conditionalFormatting>
  <conditionalFormatting sqref="S25">
    <cfRule type="cellIs" dxfId="5252" priority="882" operator="equal">
      <formula>0</formula>
    </cfRule>
  </conditionalFormatting>
  <conditionalFormatting sqref="K14:K15">
    <cfRule type="expression" dxfId="5251" priority="883">
      <formula>J14="NO CUMPLE"</formula>
    </cfRule>
  </conditionalFormatting>
  <conditionalFormatting sqref="K14:K15">
    <cfRule type="expression" dxfId="5250" priority="884">
      <formula>J14="CUMPLE"</formula>
    </cfRule>
  </conditionalFormatting>
  <conditionalFormatting sqref="J14:J15">
    <cfRule type="cellIs" dxfId="5249" priority="885" operator="equal">
      <formula>"NO CUMPLE"</formula>
    </cfRule>
  </conditionalFormatting>
  <conditionalFormatting sqref="J14:J15">
    <cfRule type="cellIs" dxfId="5248" priority="886" operator="equal">
      <formula>"CUMPLE"</formula>
    </cfRule>
  </conditionalFormatting>
  <conditionalFormatting sqref="M14">
    <cfRule type="expression" dxfId="5247" priority="887">
      <formula>L14="NO CUMPLE"</formula>
    </cfRule>
  </conditionalFormatting>
  <conditionalFormatting sqref="M14">
    <cfRule type="expression" dxfId="5246" priority="888">
      <formula>L14="CUMPLE"</formula>
    </cfRule>
  </conditionalFormatting>
  <conditionalFormatting sqref="T50">
    <cfRule type="cellIs" dxfId="5245" priority="889" operator="equal">
      <formula>"NO CUMPLE"</formula>
    </cfRule>
  </conditionalFormatting>
  <conditionalFormatting sqref="T50">
    <cfRule type="cellIs" dxfId="5244" priority="890" operator="equal">
      <formula>"CUMPLE"</formula>
    </cfRule>
  </conditionalFormatting>
  <conditionalFormatting sqref="B50">
    <cfRule type="cellIs" dxfId="5243" priority="891" operator="equal">
      <formula>"NO CUMPLE CON LA EXPERIENCIA REQUERIDA"</formula>
    </cfRule>
  </conditionalFormatting>
  <conditionalFormatting sqref="B50">
    <cfRule type="cellIs" dxfId="5242" priority="892" operator="equal">
      <formula>"CUMPLE CON LA EXPERIENCIA REQUERIDA"</formula>
    </cfRule>
  </conditionalFormatting>
  <conditionalFormatting sqref="T72">
    <cfRule type="cellIs" dxfId="5241" priority="893" operator="equal">
      <formula>"NO CUMPLE"</formula>
    </cfRule>
  </conditionalFormatting>
  <conditionalFormatting sqref="T72">
    <cfRule type="cellIs" dxfId="5240" priority="894" operator="equal">
      <formula>"CUMPLE"</formula>
    </cfRule>
  </conditionalFormatting>
  <conditionalFormatting sqref="B72">
    <cfRule type="cellIs" dxfId="5239" priority="895" operator="equal">
      <formula>"NO CUMPLE CON LA EXPERIENCIA REQUERIDA"</formula>
    </cfRule>
  </conditionalFormatting>
  <conditionalFormatting sqref="B72">
    <cfRule type="cellIs" dxfId="5238" priority="896" operator="equal">
      <formula>"CUMPLE CON LA EXPERIENCIA REQUERIDA"</formula>
    </cfRule>
  </conditionalFormatting>
  <conditionalFormatting sqref="T94">
    <cfRule type="cellIs" dxfId="5237" priority="897" operator="equal">
      <formula>"NO CUMPLE"</formula>
    </cfRule>
  </conditionalFormatting>
  <conditionalFormatting sqref="T94">
    <cfRule type="cellIs" dxfId="5236" priority="898" operator="equal">
      <formula>"CUMPLE"</formula>
    </cfRule>
  </conditionalFormatting>
  <conditionalFormatting sqref="B94">
    <cfRule type="cellIs" dxfId="5235" priority="899" operator="equal">
      <formula>"NO CUMPLE CON LA EXPERIENCIA REQUERIDA"</formula>
    </cfRule>
  </conditionalFormatting>
  <conditionalFormatting sqref="B94">
    <cfRule type="cellIs" dxfId="5234" priority="900" operator="equal">
      <formula>"CUMPLE CON LA EXPERIENCIA REQUERIDA"</formula>
    </cfRule>
  </conditionalFormatting>
  <conditionalFormatting sqref="T116">
    <cfRule type="cellIs" dxfId="5233" priority="901" operator="equal">
      <formula>"NO CUMPLE"</formula>
    </cfRule>
  </conditionalFormatting>
  <conditionalFormatting sqref="T116">
    <cfRule type="cellIs" dxfId="5232" priority="902" operator="equal">
      <formula>"CUMPLE"</formula>
    </cfRule>
  </conditionalFormatting>
  <conditionalFormatting sqref="B116">
    <cfRule type="cellIs" dxfId="5231" priority="903" operator="equal">
      <formula>"NO CUMPLE CON LA EXPERIENCIA REQUERIDA"</formula>
    </cfRule>
  </conditionalFormatting>
  <conditionalFormatting sqref="B116">
    <cfRule type="cellIs" dxfId="5230" priority="904" operator="equal">
      <formula>"CUMPLE CON LA EXPERIENCIA REQUERIDA"</formula>
    </cfRule>
  </conditionalFormatting>
  <conditionalFormatting sqref="T138">
    <cfRule type="cellIs" dxfId="5229" priority="905" operator="equal">
      <formula>"NO CUMPLE"</formula>
    </cfRule>
  </conditionalFormatting>
  <conditionalFormatting sqref="T138">
    <cfRule type="cellIs" dxfId="5228" priority="906" operator="equal">
      <formula>"CUMPLE"</formula>
    </cfRule>
  </conditionalFormatting>
  <conditionalFormatting sqref="B138">
    <cfRule type="cellIs" dxfId="5227" priority="907" operator="equal">
      <formula>"NO CUMPLE CON LA EXPERIENCIA REQUERIDA"</formula>
    </cfRule>
  </conditionalFormatting>
  <conditionalFormatting sqref="B138">
    <cfRule type="cellIs" dxfId="5226" priority="908" operator="equal">
      <formula>"CUMPLE CON LA EXPERIENCIA REQUERIDA"</formula>
    </cfRule>
  </conditionalFormatting>
  <conditionalFormatting sqref="N145">
    <cfRule type="expression" dxfId="5225" priority="909">
      <formula>N145=" "</formula>
    </cfRule>
  </conditionalFormatting>
  <conditionalFormatting sqref="N145">
    <cfRule type="expression" dxfId="5224" priority="910">
      <formula>N145="NO PRESENTÓ CERTIFICADO"</formula>
    </cfRule>
  </conditionalFormatting>
  <conditionalFormatting sqref="N145">
    <cfRule type="expression" dxfId="5223" priority="911">
      <formula>N145="PRESENTÓ CERTIFICADO"</formula>
    </cfRule>
  </conditionalFormatting>
  <conditionalFormatting sqref="S145">
    <cfRule type="cellIs" dxfId="5222" priority="912" operator="greaterThan">
      <formula>0</formula>
    </cfRule>
  </conditionalFormatting>
  <conditionalFormatting sqref="S145">
    <cfRule type="cellIs" dxfId="5221" priority="913" operator="equal">
      <formula>0</formula>
    </cfRule>
  </conditionalFormatting>
  <conditionalFormatting sqref="P145">
    <cfRule type="expression" dxfId="5220" priority="914">
      <formula>Q145="NO SUBSANABLE"</formula>
    </cfRule>
  </conditionalFormatting>
  <conditionalFormatting sqref="P145">
    <cfRule type="expression" dxfId="5219" priority="915">
      <formula>Q145="REQUERIMIENTOS SUBSANADOS"</formula>
    </cfRule>
  </conditionalFormatting>
  <conditionalFormatting sqref="P145">
    <cfRule type="expression" dxfId="5218" priority="916">
      <formula>Q145="PENDIENTES POR SUBSANAR"</formula>
    </cfRule>
  </conditionalFormatting>
  <conditionalFormatting sqref="P145">
    <cfRule type="expression" dxfId="5217" priority="917">
      <formula>Q145="SIN OBSERVACIÓN"</formula>
    </cfRule>
  </conditionalFormatting>
  <conditionalFormatting sqref="P145">
    <cfRule type="containsBlanks" dxfId="5216" priority="918">
      <formula>LEN(TRIM(P145))=0</formula>
    </cfRule>
  </conditionalFormatting>
  <conditionalFormatting sqref="O145">
    <cfRule type="cellIs" dxfId="5215" priority="919" operator="equal">
      <formula>"PENDIENTE POR DESCRIPCIÓN"</formula>
    </cfRule>
  </conditionalFormatting>
  <conditionalFormatting sqref="O145">
    <cfRule type="cellIs" dxfId="5214" priority="920" operator="equal">
      <formula>"DESCRIPCIÓN INSUFICIENTE"</formula>
    </cfRule>
  </conditionalFormatting>
  <conditionalFormatting sqref="O145">
    <cfRule type="cellIs" dxfId="5213" priority="921" operator="equal">
      <formula>"NO ESTÁ ACORDE A ITEM 5.2.1 (T.R.)"</formula>
    </cfRule>
  </conditionalFormatting>
  <conditionalFormatting sqref="O145">
    <cfRule type="cellIs" dxfId="5212" priority="922" operator="equal">
      <formula>"ACORDE A ITEM 5.2.1 (T.R.)"</formula>
    </cfRule>
  </conditionalFormatting>
  <conditionalFormatting sqref="Q145">
    <cfRule type="containsBlanks" dxfId="5211" priority="923">
      <formula>LEN(TRIM(Q145))=0</formula>
    </cfRule>
  </conditionalFormatting>
  <conditionalFormatting sqref="Q145">
    <cfRule type="cellIs" dxfId="5210" priority="924" operator="equal">
      <formula>"REQUERIMIENTOS SUBSANADOS"</formula>
    </cfRule>
  </conditionalFormatting>
  <conditionalFormatting sqref="Q145">
    <cfRule type="containsText" dxfId="5209" priority="925" operator="containsText" text="NO SUBSANABLE">
      <formula>NOT(ISERROR(SEARCH(("NO SUBSANABLE"),(Q145))))</formula>
    </cfRule>
  </conditionalFormatting>
  <conditionalFormatting sqref="Q145">
    <cfRule type="containsText" dxfId="5208" priority="926" operator="containsText" text="PENDIENTES POR SUBSANAR">
      <formula>NOT(ISERROR(SEARCH(("PENDIENTES POR SUBSANAR"),(Q145))))</formula>
    </cfRule>
  </conditionalFormatting>
  <conditionalFormatting sqref="Q145">
    <cfRule type="containsText" dxfId="5207" priority="927" operator="containsText" text="SIN OBSERVACIÓN">
      <formula>NOT(ISERROR(SEARCH(("SIN OBSERVACIÓN"),(Q145))))</formula>
    </cfRule>
  </conditionalFormatting>
  <conditionalFormatting sqref="R145">
    <cfRule type="containsBlanks" dxfId="5206" priority="928">
      <formula>LEN(TRIM(R145))=0</formula>
    </cfRule>
  </conditionalFormatting>
  <conditionalFormatting sqref="R145">
    <cfRule type="cellIs" dxfId="5205" priority="929" operator="equal">
      <formula>"NO CUMPLEN CON LO SOLICITADO"</formula>
    </cfRule>
  </conditionalFormatting>
  <conditionalFormatting sqref="R145">
    <cfRule type="cellIs" dxfId="5204" priority="930" operator="equal">
      <formula>"CUMPLEN CON LO SOLICITADO"</formula>
    </cfRule>
  </conditionalFormatting>
  <conditionalFormatting sqref="R145">
    <cfRule type="cellIs" dxfId="5203" priority="931" operator="equal">
      <formula>"PENDIENTES"</formula>
    </cfRule>
  </conditionalFormatting>
  <conditionalFormatting sqref="R145">
    <cfRule type="cellIs" dxfId="5202" priority="932" operator="equal">
      <formula>"NINGUNO"</formula>
    </cfRule>
  </conditionalFormatting>
  <conditionalFormatting sqref="T160">
    <cfRule type="cellIs" dxfId="5201" priority="933" operator="equal">
      <formula>"NO CUMPLE"</formula>
    </cfRule>
  </conditionalFormatting>
  <conditionalFormatting sqref="T160">
    <cfRule type="cellIs" dxfId="5200" priority="934" operator="equal">
      <formula>"CUMPLE"</formula>
    </cfRule>
  </conditionalFormatting>
  <conditionalFormatting sqref="B160">
    <cfRule type="cellIs" dxfId="5199" priority="935" operator="equal">
      <formula>"NO CUMPLE CON LA EXPERIENCIA REQUERIDA"</formula>
    </cfRule>
  </conditionalFormatting>
  <conditionalFormatting sqref="B160">
    <cfRule type="cellIs" dxfId="5198" priority="936" operator="equal">
      <formula>"CUMPLE CON LA EXPERIENCIA REQUERIDA"</formula>
    </cfRule>
  </conditionalFormatting>
  <conditionalFormatting sqref="H145">
    <cfRule type="notContainsBlanks" dxfId="5197" priority="937">
      <formula>LEN(TRIM(H145))&gt;0</formula>
    </cfRule>
  </conditionalFormatting>
  <conditionalFormatting sqref="G145">
    <cfRule type="notContainsBlanks" dxfId="5196" priority="938">
      <formula>LEN(TRIM(G145))&gt;0</formula>
    </cfRule>
  </conditionalFormatting>
  <conditionalFormatting sqref="F145">
    <cfRule type="notContainsBlanks" dxfId="5195" priority="939">
      <formula>LEN(TRIM(F145))&gt;0</formula>
    </cfRule>
  </conditionalFormatting>
  <conditionalFormatting sqref="E145">
    <cfRule type="notContainsBlanks" dxfId="5194" priority="940">
      <formula>LEN(TRIM(E145))&gt;0</formula>
    </cfRule>
  </conditionalFormatting>
  <conditionalFormatting sqref="D145">
    <cfRule type="notContainsBlanks" dxfId="5193" priority="941">
      <formula>LEN(TRIM(D145))&gt;0</formula>
    </cfRule>
  </conditionalFormatting>
  <conditionalFormatting sqref="C145">
    <cfRule type="notContainsBlanks" dxfId="5192" priority="942">
      <formula>LEN(TRIM(C145))&gt;0</formula>
    </cfRule>
  </conditionalFormatting>
  <conditionalFormatting sqref="I145">
    <cfRule type="notContainsBlanks" dxfId="5191" priority="943">
      <formula>LEN(TRIM(I145))&gt;0</formula>
    </cfRule>
  </conditionalFormatting>
  <conditionalFormatting sqref="N148 N151">
    <cfRule type="expression" dxfId="5190" priority="944">
      <formula>N148=" "</formula>
    </cfRule>
  </conditionalFormatting>
  <conditionalFormatting sqref="N148 N151">
    <cfRule type="expression" dxfId="5189" priority="945">
      <formula>N148="NO PRESENTÓ CERTIFICADO"</formula>
    </cfRule>
  </conditionalFormatting>
  <conditionalFormatting sqref="N148 N151">
    <cfRule type="expression" dxfId="5188" priority="946">
      <formula>N148="PRESENTÓ CERTIFICADO"</formula>
    </cfRule>
  </conditionalFormatting>
  <conditionalFormatting sqref="P148 P151">
    <cfRule type="expression" dxfId="5187" priority="947">
      <formula>Q148="NO SUBSANABLE"</formula>
    </cfRule>
  </conditionalFormatting>
  <conditionalFormatting sqref="P148 P151">
    <cfRule type="expression" dxfId="5186" priority="948">
      <formula>Q148="REQUERIMIENTOS SUBSANADOS"</formula>
    </cfRule>
  </conditionalFormatting>
  <conditionalFormatting sqref="P148 P151">
    <cfRule type="expression" dxfId="5185" priority="949">
      <formula>Q148="PENDIENTES POR SUBSANAR"</formula>
    </cfRule>
  </conditionalFormatting>
  <conditionalFormatting sqref="P148 P151">
    <cfRule type="expression" dxfId="5184" priority="950">
      <formula>Q148="SIN OBSERVACIÓN"</formula>
    </cfRule>
  </conditionalFormatting>
  <conditionalFormatting sqref="P148 P151">
    <cfRule type="containsBlanks" dxfId="5183" priority="951">
      <formula>LEN(TRIM(P148))=0</formula>
    </cfRule>
  </conditionalFormatting>
  <conditionalFormatting sqref="O148 O151">
    <cfRule type="cellIs" dxfId="5182" priority="952" operator="equal">
      <formula>"PENDIENTE POR DESCRIPCIÓN"</formula>
    </cfRule>
  </conditionalFormatting>
  <conditionalFormatting sqref="O148 O151">
    <cfRule type="cellIs" dxfId="5181" priority="953" operator="equal">
      <formula>"DESCRIPCIÓN INSUFICIENTE"</formula>
    </cfRule>
  </conditionalFormatting>
  <conditionalFormatting sqref="O148 O151">
    <cfRule type="cellIs" dxfId="5180" priority="954" operator="equal">
      <formula>"NO ESTÁ ACORDE A ITEM 5.2.1 (T.R.)"</formula>
    </cfRule>
  </conditionalFormatting>
  <conditionalFormatting sqref="O148 O151">
    <cfRule type="cellIs" dxfId="5179" priority="955" operator="equal">
      <formula>"ACORDE A ITEM 5.2.1 (T.R.)"</formula>
    </cfRule>
  </conditionalFormatting>
  <conditionalFormatting sqref="Q148 Q151">
    <cfRule type="containsBlanks" dxfId="5178" priority="956">
      <formula>LEN(TRIM(Q148))=0</formula>
    </cfRule>
  </conditionalFormatting>
  <conditionalFormatting sqref="Q148 Q151">
    <cfRule type="cellIs" dxfId="5177" priority="957" operator="equal">
      <formula>"REQUERIMIENTOS SUBSANADOS"</formula>
    </cfRule>
  </conditionalFormatting>
  <conditionalFormatting sqref="Q148 Q151">
    <cfRule type="containsText" dxfId="5176" priority="958" operator="containsText" text="NO SUBSANABLE">
      <formula>NOT(ISERROR(SEARCH(("NO SUBSANABLE"),(Q148))))</formula>
    </cfRule>
  </conditionalFormatting>
  <conditionalFormatting sqref="Q148 Q151">
    <cfRule type="containsText" dxfId="5175" priority="959" operator="containsText" text="PENDIENTES POR SUBSANAR">
      <formula>NOT(ISERROR(SEARCH(("PENDIENTES POR SUBSANAR"),(Q148))))</formula>
    </cfRule>
  </conditionalFormatting>
  <conditionalFormatting sqref="Q148 Q151">
    <cfRule type="containsText" dxfId="5174" priority="960" operator="containsText" text="SIN OBSERVACIÓN">
      <formula>NOT(ISERROR(SEARCH(("SIN OBSERVACIÓN"),(Q148))))</formula>
    </cfRule>
  </conditionalFormatting>
  <conditionalFormatting sqref="R148 R151">
    <cfRule type="containsBlanks" dxfId="5173" priority="961">
      <formula>LEN(TRIM(R148))=0</formula>
    </cfRule>
  </conditionalFormatting>
  <conditionalFormatting sqref="R148 R151">
    <cfRule type="cellIs" dxfId="5172" priority="962" operator="equal">
      <formula>"NO CUMPLEN CON LO SOLICITADO"</formula>
    </cfRule>
  </conditionalFormatting>
  <conditionalFormatting sqref="R148 R151">
    <cfRule type="cellIs" dxfId="5171" priority="963" operator="equal">
      <formula>"CUMPLEN CON LO SOLICITADO"</formula>
    </cfRule>
  </conditionalFormatting>
  <conditionalFormatting sqref="R148 R151">
    <cfRule type="cellIs" dxfId="5170" priority="964" operator="equal">
      <formula>"PENDIENTES"</formula>
    </cfRule>
  </conditionalFormatting>
  <conditionalFormatting sqref="R148 R151">
    <cfRule type="cellIs" dxfId="5169" priority="965" operator="equal">
      <formula>"NINGUNO"</formula>
    </cfRule>
  </conditionalFormatting>
  <conditionalFormatting sqref="G148 G151">
    <cfRule type="notContainsBlanks" dxfId="5168" priority="967">
      <formula>LEN(TRIM(G148))&gt;0</formula>
    </cfRule>
  </conditionalFormatting>
  <conditionalFormatting sqref="F148 F151">
    <cfRule type="notContainsBlanks" dxfId="5167" priority="968">
      <formula>LEN(TRIM(F148))&gt;0</formula>
    </cfRule>
  </conditionalFormatting>
  <conditionalFormatting sqref="E148 E151">
    <cfRule type="notContainsBlanks" dxfId="5166" priority="969">
      <formula>LEN(TRIM(E148))&gt;0</formula>
    </cfRule>
  </conditionalFormatting>
  <conditionalFormatting sqref="D148 D151">
    <cfRule type="notContainsBlanks" dxfId="5165" priority="970">
      <formula>LEN(TRIM(D148))&gt;0</formula>
    </cfRule>
  </conditionalFormatting>
  <conditionalFormatting sqref="C148 C151">
    <cfRule type="notContainsBlanks" dxfId="5164" priority="971">
      <formula>LEN(TRIM(C148))&gt;0</formula>
    </cfRule>
  </conditionalFormatting>
  <conditionalFormatting sqref="N154">
    <cfRule type="expression" dxfId="5163" priority="973">
      <formula>N154=" "</formula>
    </cfRule>
  </conditionalFormatting>
  <conditionalFormatting sqref="N154">
    <cfRule type="expression" dxfId="5162" priority="974">
      <formula>N154="NO PRESENTÓ CERTIFICADO"</formula>
    </cfRule>
  </conditionalFormatting>
  <conditionalFormatting sqref="N154">
    <cfRule type="expression" dxfId="5161" priority="975">
      <formula>N154="PRESENTÓ CERTIFICADO"</formula>
    </cfRule>
  </conditionalFormatting>
  <conditionalFormatting sqref="P154">
    <cfRule type="expression" dxfId="5160" priority="976">
      <formula>Q154="NO SUBSANABLE"</formula>
    </cfRule>
  </conditionalFormatting>
  <conditionalFormatting sqref="P154">
    <cfRule type="expression" dxfId="5159" priority="977">
      <formula>Q154="REQUERIMIENTOS SUBSANADOS"</formula>
    </cfRule>
  </conditionalFormatting>
  <conditionalFormatting sqref="P154">
    <cfRule type="expression" dxfId="5158" priority="978">
      <formula>Q154="PENDIENTES POR SUBSANAR"</formula>
    </cfRule>
  </conditionalFormatting>
  <conditionalFormatting sqref="P154">
    <cfRule type="expression" dxfId="5157" priority="979">
      <formula>Q154="SIN OBSERVACIÓN"</formula>
    </cfRule>
  </conditionalFormatting>
  <conditionalFormatting sqref="P154">
    <cfRule type="containsBlanks" dxfId="5156" priority="980">
      <formula>LEN(TRIM(P154))=0</formula>
    </cfRule>
  </conditionalFormatting>
  <conditionalFormatting sqref="O154">
    <cfRule type="cellIs" dxfId="5155" priority="981" operator="equal">
      <formula>"PENDIENTE POR DESCRIPCIÓN"</formula>
    </cfRule>
  </conditionalFormatting>
  <conditionalFormatting sqref="O154">
    <cfRule type="cellIs" dxfId="5154" priority="982" operator="equal">
      <formula>"DESCRIPCIÓN INSUFICIENTE"</formula>
    </cfRule>
  </conditionalFormatting>
  <conditionalFormatting sqref="O154">
    <cfRule type="cellIs" dxfId="5153" priority="983" operator="equal">
      <formula>"NO ESTÁ ACORDE A ITEM 5.2.1 (T.R.)"</formula>
    </cfRule>
  </conditionalFormatting>
  <conditionalFormatting sqref="O154">
    <cfRule type="cellIs" dxfId="5152" priority="984" operator="equal">
      <formula>"ACORDE A ITEM 5.2.1 (T.R.)"</formula>
    </cfRule>
  </conditionalFormatting>
  <conditionalFormatting sqref="Q154">
    <cfRule type="containsBlanks" dxfId="5151" priority="985">
      <formula>LEN(TRIM(Q154))=0</formula>
    </cfRule>
  </conditionalFormatting>
  <conditionalFormatting sqref="Q154">
    <cfRule type="cellIs" dxfId="5150" priority="986" operator="equal">
      <formula>"REQUERIMIENTOS SUBSANADOS"</formula>
    </cfRule>
  </conditionalFormatting>
  <conditionalFormatting sqref="Q154">
    <cfRule type="containsText" dxfId="5149" priority="987" operator="containsText" text="NO SUBSANABLE">
      <formula>NOT(ISERROR(SEARCH(("NO SUBSANABLE"),(Q154))))</formula>
    </cfRule>
  </conditionalFormatting>
  <conditionalFormatting sqref="Q154">
    <cfRule type="containsText" dxfId="5148" priority="988" operator="containsText" text="PENDIENTES POR SUBSANAR">
      <formula>NOT(ISERROR(SEARCH(("PENDIENTES POR SUBSANAR"),(Q154))))</formula>
    </cfRule>
  </conditionalFormatting>
  <conditionalFormatting sqref="Q154">
    <cfRule type="containsText" dxfId="5147" priority="989" operator="containsText" text="SIN OBSERVACIÓN">
      <formula>NOT(ISERROR(SEARCH(("SIN OBSERVACIÓN"),(Q154))))</formula>
    </cfRule>
  </conditionalFormatting>
  <conditionalFormatting sqref="R154">
    <cfRule type="containsBlanks" dxfId="5146" priority="990">
      <formula>LEN(TRIM(R154))=0</formula>
    </cfRule>
  </conditionalFormatting>
  <conditionalFormatting sqref="R154">
    <cfRule type="cellIs" dxfId="5145" priority="991" operator="equal">
      <formula>"NO CUMPLEN CON LO SOLICITADO"</formula>
    </cfRule>
  </conditionalFormatting>
  <conditionalFormatting sqref="R154">
    <cfRule type="cellIs" dxfId="5144" priority="992" operator="equal">
      <formula>"CUMPLEN CON LO SOLICITADO"</formula>
    </cfRule>
  </conditionalFormatting>
  <conditionalFormatting sqref="R154">
    <cfRule type="cellIs" dxfId="5143" priority="993" operator="equal">
      <formula>"PENDIENTES"</formula>
    </cfRule>
  </conditionalFormatting>
  <conditionalFormatting sqref="R154">
    <cfRule type="cellIs" dxfId="5142" priority="994" operator="equal">
      <formula>"NINGUNO"</formula>
    </cfRule>
  </conditionalFormatting>
  <conditionalFormatting sqref="G154">
    <cfRule type="notContainsBlanks" dxfId="5141" priority="996">
      <formula>LEN(TRIM(G154))&gt;0</formula>
    </cfRule>
  </conditionalFormatting>
  <conditionalFormatting sqref="F154">
    <cfRule type="notContainsBlanks" dxfId="5140" priority="997">
      <formula>LEN(TRIM(F154))&gt;0</formula>
    </cfRule>
  </conditionalFormatting>
  <conditionalFormatting sqref="E154">
    <cfRule type="notContainsBlanks" dxfId="5139" priority="998">
      <formula>LEN(TRIM(E154))&gt;0</formula>
    </cfRule>
  </conditionalFormatting>
  <conditionalFormatting sqref="D154">
    <cfRule type="notContainsBlanks" dxfId="5138" priority="999">
      <formula>LEN(TRIM(D154))&gt;0</formula>
    </cfRule>
  </conditionalFormatting>
  <conditionalFormatting sqref="C154">
    <cfRule type="notContainsBlanks" dxfId="5137" priority="1000">
      <formula>LEN(TRIM(C154))&gt;0</formula>
    </cfRule>
  </conditionalFormatting>
  <conditionalFormatting sqref="T145">
    <cfRule type="cellIs" dxfId="5136" priority="1002" operator="equal">
      <formula>"NO"</formula>
    </cfRule>
  </conditionalFormatting>
  <conditionalFormatting sqref="T145">
    <cfRule type="cellIs" dxfId="5135" priority="1003" operator="equal">
      <formula>"SI"</formula>
    </cfRule>
  </conditionalFormatting>
  <conditionalFormatting sqref="S148 S151 S154">
    <cfRule type="cellIs" dxfId="5134" priority="1004" operator="greaterThan">
      <formula>0</formula>
    </cfRule>
  </conditionalFormatting>
  <conditionalFormatting sqref="S148 S151 S154">
    <cfRule type="cellIs" dxfId="5133" priority="1005" operator="equal">
      <formula>0</formula>
    </cfRule>
  </conditionalFormatting>
  <conditionalFormatting sqref="N157">
    <cfRule type="expression" dxfId="5132" priority="1006">
      <formula>N157=" "</formula>
    </cfRule>
  </conditionalFormatting>
  <conditionalFormatting sqref="N157">
    <cfRule type="expression" dxfId="5131" priority="1007">
      <formula>N157="NO PRESENTÓ CERTIFICADO"</formula>
    </cfRule>
  </conditionalFormatting>
  <conditionalFormatting sqref="N157">
    <cfRule type="expression" dxfId="5130" priority="1008">
      <formula>N157="PRESENTÓ CERTIFICADO"</formula>
    </cfRule>
  </conditionalFormatting>
  <conditionalFormatting sqref="P157">
    <cfRule type="expression" dxfId="5129" priority="1009">
      <formula>Q157="NO SUBSANABLE"</formula>
    </cfRule>
  </conditionalFormatting>
  <conditionalFormatting sqref="P157">
    <cfRule type="expression" dxfId="5128" priority="1010">
      <formula>Q157="REQUERIMIENTOS SUBSANADOS"</formula>
    </cfRule>
  </conditionalFormatting>
  <conditionalFormatting sqref="P157">
    <cfRule type="expression" dxfId="5127" priority="1011">
      <formula>Q157="PENDIENTES POR SUBSANAR"</formula>
    </cfRule>
  </conditionalFormatting>
  <conditionalFormatting sqref="P157">
    <cfRule type="expression" dxfId="5126" priority="1012">
      <formula>Q157="SIN OBSERVACIÓN"</formula>
    </cfRule>
  </conditionalFormatting>
  <conditionalFormatting sqref="P157">
    <cfRule type="containsBlanks" dxfId="5125" priority="1013">
      <formula>LEN(TRIM(P157))=0</formula>
    </cfRule>
  </conditionalFormatting>
  <conditionalFormatting sqref="O157">
    <cfRule type="cellIs" dxfId="5124" priority="1014" operator="equal">
      <formula>"PENDIENTE POR DESCRIPCIÓN"</formula>
    </cfRule>
  </conditionalFormatting>
  <conditionalFormatting sqref="O157">
    <cfRule type="cellIs" dxfId="5123" priority="1015" operator="equal">
      <formula>"DESCRIPCIÓN INSUFICIENTE"</formula>
    </cfRule>
  </conditionalFormatting>
  <conditionalFormatting sqref="O157">
    <cfRule type="cellIs" dxfId="5122" priority="1016" operator="equal">
      <formula>"NO ESTÁ ACORDE A ITEM 5.2.1 (T.R.)"</formula>
    </cfRule>
  </conditionalFormatting>
  <conditionalFormatting sqref="O157">
    <cfRule type="cellIs" dxfId="5121" priority="1017" operator="equal">
      <formula>"ACORDE A ITEM 5.2.1 (T.R.)"</formula>
    </cfRule>
  </conditionalFormatting>
  <conditionalFormatting sqref="Q157">
    <cfRule type="containsBlanks" dxfId="5120" priority="1018">
      <formula>LEN(TRIM(Q157))=0</formula>
    </cfRule>
  </conditionalFormatting>
  <conditionalFormatting sqref="Q157">
    <cfRule type="cellIs" dxfId="5119" priority="1019" operator="equal">
      <formula>"REQUERIMIENTOS SUBSANADOS"</formula>
    </cfRule>
  </conditionalFormatting>
  <conditionalFormatting sqref="Q157">
    <cfRule type="containsText" dxfId="5118" priority="1020" operator="containsText" text="NO SUBSANABLE">
      <formula>NOT(ISERROR(SEARCH(("NO SUBSANABLE"),(Q157))))</formula>
    </cfRule>
  </conditionalFormatting>
  <conditionalFormatting sqref="Q157">
    <cfRule type="containsText" dxfId="5117" priority="1021" operator="containsText" text="PENDIENTES POR SUBSANAR">
      <formula>NOT(ISERROR(SEARCH(("PENDIENTES POR SUBSANAR"),(Q157))))</formula>
    </cfRule>
  </conditionalFormatting>
  <conditionalFormatting sqref="Q157">
    <cfRule type="containsText" dxfId="5116" priority="1022" operator="containsText" text="SIN OBSERVACIÓN">
      <formula>NOT(ISERROR(SEARCH(("SIN OBSERVACIÓN"),(Q157))))</formula>
    </cfRule>
  </conditionalFormatting>
  <conditionalFormatting sqref="R157">
    <cfRule type="containsBlanks" dxfId="5115" priority="1023">
      <formula>LEN(TRIM(R157))=0</formula>
    </cfRule>
  </conditionalFormatting>
  <conditionalFormatting sqref="R157">
    <cfRule type="cellIs" dxfId="5114" priority="1024" operator="equal">
      <formula>"NO CUMPLEN CON LO SOLICITADO"</formula>
    </cfRule>
  </conditionalFormatting>
  <conditionalFormatting sqref="R157">
    <cfRule type="cellIs" dxfId="5113" priority="1025" operator="equal">
      <formula>"CUMPLEN CON LO SOLICITADO"</formula>
    </cfRule>
  </conditionalFormatting>
  <conditionalFormatting sqref="R157">
    <cfRule type="cellIs" dxfId="5112" priority="1026" operator="equal">
      <formula>"PENDIENTES"</formula>
    </cfRule>
  </conditionalFormatting>
  <conditionalFormatting sqref="R157">
    <cfRule type="cellIs" dxfId="5111" priority="1027" operator="equal">
      <formula>"NINGUNO"</formula>
    </cfRule>
  </conditionalFormatting>
  <conditionalFormatting sqref="G157">
    <cfRule type="notContainsBlanks" dxfId="5110" priority="1029">
      <formula>LEN(TRIM(G157))&gt;0</formula>
    </cfRule>
  </conditionalFormatting>
  <conditionalFormatting sqref="F157">
    <cfRule type="notContainsBlanks" dxfId="5109" priority="1030">
      <formula>LEN(TRIM(F157))&gt;0</formula>
    </cfRule>
  </conditionalFormatting>
  <conditionalFormatting sqref="E157">
    <cfRule type="notContainsBlanks" dxfId="5108" priority="1031">
      <formula>LEN(TRIM(E157))&gt;0</formula>
    </cfRule>
  </conditionalFormatting>
  <conditionalFormatting sqref="D157">
    <cfRule type="notContainsBlanks" dxfId="5107" priority="1032">
      <formula>LEN(TRIM(D157))&gt;0</formula>
    </cfRule>
  </conditionalFormatting>
  <conditionalFormatting sqref="C157">
    <cfRule type="notContainsBlanks" dxfId="5106" priority="1033">
      <formula>LEN(TRIM(C157))&gt;0</formula>
    </cfRule>
  </conditionalFormatting>
  <conditionalFormatting sqref="S157">
    <cfRule type="cellIs" dxfId="5105" priority="1035" operator="greaterThan">
      <formula>0</formula>
    </cfRule>
  </conditionalFormatting>
  <conditionalFormatting sqref="S157">
    <cfRule type="cellIs" dxfId="5104" priority="1036" operator="equal">
      <formula>0</formula>
    </cfRule>
  </conditionalFormatting>
  <conditionalFormatting sqref="T182">
    <cfRule type="cellIs" dxfId="5103" priority="1037" operator="equal">
      <formula>"NO CUMPLE"</formula>
    </cfRule>
  </conditionalFormatting>
  <conditionalFormatting sqref="T182">
    <cfRule type="cellIs" dxfId="5102" priority="1038" operator="equal">
      <formula>"CUMPLE"</formula>
    </cfRule>
  </conditionalFormatting>
  <conditionalFormatting sqref="T248">
    <cfRule type="cellIs" dxfId="5101" priority="1039" operator="equal">
      <formula>"NO CUMPLE"</formula>
    </cfRule>
  </conditionalFormatting>
  <conditionalFormatting sqref="T248">
    <cfRule type="cellIs" dxfId="5100" priority="1040" operator="equal">
      <formula>"CUMPLE"</formula>
    </cfRule>
  </conditionalFormatting>
  <conditionalFormatting sqref="N167">
    <cfRule type="expression" dxfId="5099" priority="1041">
      <formula>N167=" "</formula>
    </cfRule>
  </conditionalFormatting>
  <conditionalFormatting sqref="N167">
    <cfRule type="expression" dxfId="5098" priority="1042">
      <formula>N167="NO PRESENTÓ CERTIFICADO"</formula>
    </cfRule>
  </conditionalFormatting>
  <conditionalFormatting sqref="N167">
    <cfRule type="expression" dxfId="5097" priority="1043">
      <formula>N167="PRESENTÓ CERTIFICADO"</formula>
    </cfRule>
  </conditionalFormatting>
  <conditionalFormatting sqref="S167">
    <cfRule type="cellIs" dxfId="5096" priority="1044" operator="greaterThan">
      <formula>0</formula>
    </cfRule>
  </conditionalFormatting>
  <conditionalFormatting sqref="S167">
    <cfRule type="cellIs" dxfId="5095" priority="1045" operator="equal">
      <formula>0</formula>
    </cfRule>
  </conditionalFormatting>
  <conditionalFormatting sqref="P167">
    <cfRule type="expression" dxfId="5094" priority="1046">
      <formula>Q167="NO SUBSANABLE"</formula>
    </cfRule>
  </conditionalFormatting>
  <conditionalFormatting sqref="P167">
    <cfRule type="expression" dxfId="5093" priority="1047">
      <formula>Q167="REQUERIMIENTOS SUBSANADOS"</formula>
    </cfRule>
  </conditionalFormatting>
  <conditionalFormatting sqref="P167">
    <cfRule type="expression" dxfId="5092" priority="1048">
      <formula>Q167="PENDIENTES POR SUBSANAR"</formula>
    </cfRule>
  </conditionalFormatting>
  <conditionalFormatting sqref="P167">
    <cfRule type="expression" dxfId="5091" priority="1049">
      <formula>Q167="SIN OBSERVACIÓN"</formula>
    </cfRule>
  </conditionalFormatting>
  <conditionalFormatting sqref="P167">
    <cfRule type="containsBlanks" dxfId="5090" priority="1050">
      <formula>LEN(TRIM(P167))=0</formula>
    </cfRule>
  </conditionalFormatting>
  <conditionalFormatting sqref="O167">
    <cfRule type="cellIs" dxfId="5089" priority="1051" operator="equal">
      <formula>"PENDIENTE POR DESCRIPCIÓN"</formula>
    </cfRule>
  </conditionalFormatting>
  <conditionalFormatting sqref="O167">
    <cfRule type="cellIs" dxfId="5088" priority="1052" operator="equal">
      <formula>"DESCRIPCIÓN INSUFICIENTE"</formula>
    </cfRule>
  </conditionalFormatting>
  <conditionalFormatting sqref="O167">
    <cfRule type="cellIs" dxfId="5087" priority="1053" operator="equal">
      <formula>"NO ESTÁ ACORDE A ITEM 5.2.1 (T.R.)"</formula>
    </cfRule>
  </conditionalFormatting>
  <conditionalFormatting sqref="O167">
    <cfRule type="cellIs" dxfId="5086" priority="1054" operator="equal">
      <formula>"ACORDE A ITEM 5.2.1 (T.R.)"</formula>
    </cfRule>
  </conditionalFormatting>
  <conditionalFormatting sqref="Q167">
    <cfRule type="containsBlanks" dxfId="5085" priority="1055">
      <formula>LEN(TRIM(Q167))=0</formula>
    </cfRule>
  </conditionalFormatting>
  <conditionalFormatting sqref="Q167">
    <cfRule type="cellIs" dxfId="5084" priority="1056" operator="equal">
      <formula>"REQUERIMIENTOS SUBSANADOS"</formula>
    </cfRule>
  </conditionalFormatting>
  <conditionalFormatting sqref="Q167">
    <cfRule type="containsText" dxfId="5083" priority="1057" operator="containsText" text="NO SUBSANABLE">
      <formula>NOT(ISERROR(SEARCH(("NO SUBSANABLE"),(Q167))))</formula>
    </cfRule>
  </conditionalFormatting>
  <conditionalFormatting sqref="Q167">
    <cfRule type="containsText" dxfId="5082" priority="1058" operator="containsText" text="PENDIENTES POR SUBSANAR">
      <formula>NOT(ISERROR(SEARCH(("PENDIENTES POR SUBSANAR"),(Q167))))</formula>
    </cfRule>
  </conditionalFormatting>
  <conditionalFormatting sqref="Q167">
    <cfRule type="containsText" dxfId="5081" priority="1059" operator="containsText" text="SIN OBSERVACIÓN">
      <formula>NOT(ISERROR(SEARCH(("SIN OBSERVACIÓN"),(Q167))))</formula>
    </cfRule>
  </conditionalFormatting>
  <conditionalFormatting sqref="R167">
    <cfRule type="containsBlanks" dxfId="5080" priority="1060">
      <formula>LEN(TRIM(R167))=0</formula>
    </cfRule>
  </conditionalFormatting>
  <conditionalFormatting sqref="R167">
    <cfRule type="cellIs" dxfId="5079" priority="1061" operator="equal">
      <formula>"NO CUMPLEN CON LO SOLICITADO"</formula>
    </cfRule>
  </conditionalFormatting>
  <conditionalFormatting sqref="R167">
    <cfRule type="cellIs" dxfId="5078" priority="1062" operator="equal">
      <formula>"CUMPLEN CON LO SOLICITADO"</formula>
    </cfRule>
  </conditionalFormatting>
  <conditionalFormatting sqref="R167">
    <cfRule type="cellIs" dxfId="5077" priority="1063" operator="equal">
      <formula>"PENDIENTES"</formula>
    </cfRule>
  </conditionalFormatting>
  <conditionalFormatting sqref="R167">
    <cfRule type="cellIs" dxfId="5076" priority="1064" operator="equal">
      <formula>"NINGUNO"</formula>
    </cfRule>
  </conditionalFormatting>
  <conditionalFormatting sqref="B182">
    <cfRule type="cellIs" dxfId="5075" priority="1065" operator="equal">
      <formula>"NO CUMPLE CON LA EXPERIENCIA REQUERIDA"</formula>
    </cfRule>
  </conditionalFormatting>
  <conditionalFormatting sqref="B182">
    <cfRule type="cellIs" dxfId="5074" priority="1066" operator="equal">
      <formula>"CUMPLE CON LA EXPERIENCIA REQUERIDA"</formula>
    </cfRule>
  </conditionalFormatting>
  <conditionalFormatting sqref="H167">
    <cfRule type="notContainsBlanks" dxfId="5073" priority="1067">
      <formula>LEN(TRIM(H167))&gt;0</formula>
    </cfRule>
  </conditionalFormatting>
  <conditionalFormatting sqref="G167">
    <cfRule type="notContainsBlanks" dxfId="5072" priority="1068">
      <formula>LEN(TRIM(G167))&gt;0</formula>
    </cfRule>
  </conditionalFormatting>
  <conditionalFormatting sqref="F167">
    <cfRule type="notContainsBlanks" dxfId="5071" priority="1069">
      <formula>LEN(TRIM(F167))&gt;0</formula>
    </cfRule>
  </conditionalFormatting>
  <conditionalFormatting sqref="E167">
    <cfRule type="notContainsBlanks" dxfId="5070" priority="1070">
      <formula>LEN(TRIM(E167))&gt;0</formula>
    </cfRule>
  </conditionalFormatting>
  <conditionalFormatting sqref="C167">
    <cfRule type="notContainsBlanks" dxfId="5069" priority="1072">
      <formula>LEN(TRIM(C167))&gt;0</formula>
    </cfRule>
  </conditionalFormatting>
  <conditionalFormatting sqref="I167">
    <cfRule type="notContainsBlanks" dxfId="5068" priority="1073">
      <formula>LEN(TRIM(I167))&gt;0</formula>
    </cfRule>
  </conditionalFormatting>
  <conditionalFormatting sqref="N170 N173">
    <cfRule type="expression" dxfId="5067" priority="1074">
      <formula>N170=" "</formula>
    </cfRule>
  </conditionalFormatting>
  <conditionalFormatting sqref="N170 N173">
    <cfRule type="expression" dxfId="5066" priority="1075">
      <formula>N170="NO PRESENTÓ CERTIFICADO"</formula>
    </cfRule>
  </conditionalFormatting>
  <conditionalFormatting sqref="N170 N173">
    <cfRule type="expression" dxfId="5065" priority="1076">
      <formula>N170="PRESENTÓ CERTIFICADO"</formula>
    </cfRule>
  </conditionalFormatting>
  <conditionalFormatting sqref="P170 P173">
    <cfRule type="expression" dxfId="5064" priority="1077">
      <formula>Q170="NO SUBSANABLE"</formula>
    </cfRule>
  </conditionalFormatting>
  <conditionalFormatting sqref="P170 P173">
    <cfRule type="expression" dxfId="5063" priority="1078">
      <formula>Q170="REQUERIMIENTOS SUBSANADOS"</formula>
    </cfRule>
  </conditionalFormatting>
  <conditionalFormatting sqref="P170 P173">
    <cfRule type="expression" dxfId="5062" priority="1079">
      <formula>Q170="PENDIENTES POR SUBSANAR"</formula>
    </cfRule>
  </conditionalFormatting>
  <conditionalFormatting sqref="P170 P173">
    <cfRule type="expression" dxfId="5061" priority="1080">
      <formula>Q170="SIN OBSERVACIÓN"</formula>
    </cfRule>
  </conditionalFormatting>
  <conditionalFormatting sqref="P170 P173">
    <cfRule type="containsBlanks" dxfId="5060" priority="1081">
      <formula>LEN(TRIM(P170))=0</formula>
    </cfRule>
  </conditionalFormatting>
  <conditionalFormatting sqref="O170 O173">
    <cfRule type="cellIs" dxfId="5059" priority="1082" operator="equal">
      <formula>"PENDIENTE POR DESCRIPCIÓN"</formula>
    </cfRule>
  </conditionalFormatting>
  <conditionalFormatting sqref="O170 O173">
    <cfRule type="cellIs" dxfId="5058" priority="1083" operator="equal">
      <formula>"DESCRIPCIÓN INSUFICIENTE"</formula>
    </cfRule>
  </conditionalFormatting>
  <conditionalFormatting sqref="O170 O173">
    <cfRule type="cellIs" dxfId="5057" priority="1084" operator="equal">
      <formula>"NO ESTÁ ACORDE A ITEM 5.2.1 (T.R.)"</formula>
    </cfRule>
  </conditionalFormatting>
  <conditionalFormatting sqref="O170 O173">
    <cfRule type="cellIs" dxfId="5056" priority="1085" operator="equal">
      <formula>"ACORDE A ITEM 5.2.1 (T.R.)"</formula>
    </cfRule>
  </conditionalFormatting>
  <conditionalFormatting sqref="Q170 Q173">
    <cfRule type="containsBlanks" dxfId="5055" priority="1086">
      <formula>LEN(TRIM(Q170))=0</formula>
    </cfRule>
  </conditionalFormatting>
  <conditionalFormatting sqref="Q170 Q173">
    <cfRule type="cellIs" dxfId="5054" priority="1087" operator="equal">
      <formula>"REQUERIMIENTOS SUBSANADOS"</formula>
    </cfRule>
  </conditionalFormatting>
  <conditionalFormatting sqref="Q170 Q173">
    <cfRule type="containsText" dxfId="5053" priority="1088" operator="containsText" text="NO SUBSANABLE">
      <formula>NOT(ISERROR(SEARCH(("NO SUBSANABLE"),(Q170))))</formula>
    </cfRule>
  </conditionalFormatting>
  <conditionalFormatting sqref="Q170 Q173">
    <cfRule type="containsText" dxfId="5052" priority="1089" operator="containsText" text="PENDIENTES POR SUBSANAR">
      <formula>NOT(ISERROR(SEARCH(("PENDIENTES POR SUBSANAR"),(Q170))))</formula>
    </cfRule>
  </conditionalFormatting>
  <conditionalFormatting sqref="Q170 Q173">
    <cfRule type="containsText" dxfId="5051" priority="1090" operator="containsText" text="SIN OBSERVACIÓN">
      <formula>NOT(ISERROR(SEARCH(("SIN OBSERVACIÓN"),(Q170))))</formula>
    </cfRule>
  </conditionalFormatting>
  <conditionalFormatting sqref="R170 R173">
    <cfRule type="containsBlanks" dxfId="5050" priority="1091">
      <formula>LEN(TRIM(R170))=0</formula>
    </cfRule>
  </conditionalFormatting>
  <conditionalFormatting sqref="R170 R173">
    <cfRule type="cellIs" dxfId="5049" priority="1092" operator="equal">
      <formula>"NO CUMPLEN CON LO SOLICITADO"</formula>
    </cfRule>
  </conditionalFormatting>
  <conditionalFormatting sqref="R170 R173">
    <cfRule type="cellIs" dxfId="5048" priority="1093" operator="equal">
      <formula>"CUMPLEN CON LO SOLICITADO"</formula>
    </cfRule>
  </conditionalFormatting>
  <conditionalFormatting sqref="R170 R173">
    <cfRule type="cellIs" dxfId="5047" priority="1094" operator="equal">
      <formula>"PENDIENTES"</formula>
    </cfRule>
  </conditionalFormatting>
  <conditionalFormatting sqref="R170 R173">
    <cfRule type="cellIs" dxfId="5046" priority="1095" operator="equal">
      <formula>"NINGUNO"</formula>
    </cfRule>
  </conditionalFormatting>
  <conditionalFormatting sqref="G170 G173">
    <cfRule type="notContainsBlanks" dxfId="5045" priority="1097">
      <formula>LEN(TRIM(G170))&gt;0</formula>
    </cfRule>
  </conditionalFormatting>
  <conditionalFormatting sqref="F170 F173">
    <cfRule type="notContainsBlanks" dxfId="5044" priority="1098">
      <formula>LEN(TRIM(F170))&gt;0</formula>
    </cfRule>
  </conditionalFormatting>
  <conditionalFormatting sqref="E170 E173">
    <cfRule type="notContainsBlanks" dxfId="5043" priority="1099">
      <formula>LEN(TRIM(E170))&gt;0</formula>
    </cfRule>
  </conditionalFormatting>
  <conditionalFormatting sqref="D170 D173">
    <cfRule type="notContainsBlanks" dxfId="5042" priority="1100">
      <formula>LEN(TRIM(D170))&gt;0</formula>
    </cfRule>
  </conditionalFormatting>
  <conditionalFormatting sqref="C170 C173">
    <cfRule type="notContainsBlanks" dxfId="5041" priority="1101">
      <formula>LEN(TRIM(C170))&gt;0</formula>
    </cfRule>
  </conditionalFormatting>
  <conditionalFormatting sqref="N176">
    <cfRule type="expression" dxfId="5040" priority="1103">
      <formula>N176=" "</formula>
    </cfRule>
  </conditionalFormatting>
  <conditionalFormatting sqref="N176">
    <cfRule type="expression" dxfId="5039" priority="1104">
      <formula>N176="NO PRESENTÓ CERTIFICADO"</formula>
    </cfRule>
  </conditionalFormatting>
  <conditionalFormatting sqref="N176">
    <cfRule type="expression" dxfId="5038" priority="1105">
      <formula>N176="PRESENTÓ CERTIFICADO"</formula>
    </cfRule>
  </conditionalFormatting>
  <conditionalFormatting sqref="P176">
    <cfRule type="expression" dxfId="5037" priority="1106">
      <formula>Q176="NO SUBSANABLE"</formula>
    </cfRule>
  </conditionalFormatting>
  <conditionalFormatting sqref="P176">
    <cfRule type="expression" dxfId="5036" priority="1107">
      <formula>Q176="REQUERIMIENTOS SUBSANADOS"</formula>
    </cfRule>
  </conditionalFormatting>
  <conditionalFormatting sqref="P176">
    <cfRule type="expression" dxfId="5035" priority="1108">
      <formula>Q176="PENDIENTES POR SUBSANAR"</formula>
    </cfRule>
  </conditionalFormatting>
  <conditionalFormatting sqref="P176">
    <cfRule type="expression" dxfId="5034" priority="1109">
      <formula>Q176="SIN OBSERVACIÓN"</formula>
    </cfRule>
  </conditionalFormatting>
  <conditionalFormatting sqref="P176">
    <cfRule type="containsBlanks" dxfId="5033" priority="1110">
      <formula>LEN(TRIM(P176))=0</formula>
    </cfRule>
  </conditionalFormatting>
  <conditionalFormatting sqref="O176">
    <cfRule type="cellIs" dxfId="5032" priority="1111" operator="equal">
      <formula>"PENDIENTE POR DESCRIPCIÓN"</formula>
    </cfRule>
  </conditionalFormatting>
  <conditionalFormatting sqref="O176">
    <cfRule type="cellIs" dxfId="5031" priority="1112" operator="equal">
      <formula>"DESCRIPCIÓN INSUFICIENTE"</formula>
    </cfRule>
  </conditionalFormatting>
  <conditionalFormatting sqref="O176">
    <cfRule type="cellIs" dxfId="5030" priority="1113" operator="equal">
      <formula>"NO ESTÁ ACORDE A ITEM 5.2.1 (T.R.)"</formula>
    </cfRule>
  </conditionalFormatting>
  <conditionalFormatting sqref="O176">
    <cfRule type="cellIs" dxfId="5029" priority="1114" operator="equal">
      <formula>"ACORDE A ITEM 5.2.1 (T.R.)"</formula>
    </cfRule>
  </conditionalFormatting>
  <conditionalFormatting sqref="Q176">
    <cfRule type="containsBlanks" dxfId="5028" priority="1115">
      <formula>LEN(TRIM(Q176))=0</formula>
    </cfRule>
  </conditionalFormatting>
  <conditionalFormatting sqref="Q176">
    <cfRule type="cellIs" dxfId="5027" priority="1116" operator="equal">
      <formula>"REQUERIMIENTOS SUBSANADOS"</formula>
    </cfRule>
  </conditionalFormatting>
  <conditionalFormatting sqref="Q176">
    <cfRule type="containsText" dxfId="5026" priority="1117" operator="containsText" text="NO SUBSANABLE">
      <formula>NOT(ISERROR(SEARCH(("NO SUBSANABLE"),(Q176))))</formula>
    </cfRule>
  </conditionalFormatting>
  <conditionalFormatting sqref="Q176">
    <cfRule type="containsText" dxfId="5025" priority="1118" operator="containsText" text="PENDIENTES POR SUBSANAR">
      <formula>NOT(ISERROR(SEARCH(("PENDIENTES POR SUBSANAR"),(Q176))))</formula>
    </cfRule>
  </conditionalFormatting>
  <conditionalFormatting sqref="Q176">
    <cfRule type="containsText" dxfId="5024" priority="1119" operator="containsText" text="SIN OBSERVACIÓN">
      <formula>NOT(ISERROR(SEARCH(("SIN OBSERVACIÓN"),(Q176))))</formula>
    </cfRule>
  </conditionalFormatting>
  <conditionalFormatting sqref="R176">
    <cfRule type="containsBlanks" dxfId="5023" priority="1120">
      <formula>LEN(TRIM(R176))=0</formula>
    </cfRule>
  </conditionalFormatting>
  <conditionalFormatting sqref="R176">
    <cfRule type="cellIs" dxfId="5022" priority="1121" operator="equal">
      <formula>"NO CUMPLEN CON LO SOLICITADO"</formula>
    </cfRule>
  </conditionalFormatting>
  <conditionalFormatting sqref="R176">
    <cfRule type="cellIs" dxfId="5021" priority="1122" operator="equal">
      <formula>"CUMPLEN CON LO SOLICITADO"</formula>
    </cfRule>
  </conditionalFormatting>
  <conditionalFormatting sqref="R176">
    <cfRule type="cellIs" dxfId="5020" priority="1123" operator="equal">
      <formula>"PENDIENTES"</formula>
    </cfRule>
  </conditionalFormatting>
  <conditionalFormatting sqref="R176">
    <cfRule type="cellIs" dxfId="5019" priority="1124" operator="equal">
      <formula>"NINGUNO"</formula>
    </cfRule>
  </conditionalFormatting>
  <conditionalFormatting sqref="H176">
    <cfRule type="notContainsBlanks" dxfId="5018" priority="1125">
      <formula>LEN(TRIM(H176))&gt;0</formula>
    </cfRule>
  </conditionalFormatting>
  <conditionalFormatting sqref="G176">
    <cfRule type="notContainsBlanks" dxfId="5017" priority="1126">
      <formula>LEN(TRIM(G176))&gt;0</formula>
    </cfRule>
  </conditionalFormatting>
  <conditionalFormatting sqref="F176">
    <cfRule type="notContainsBlanks" dxfId="5016" priority="1127">
      <formula>LEN(TRIM(F176))&gt;0</formula>
    </cfRule>
  </conditionalFormatting>
  <conditionalFormatting sqref="E176">
    <cfRule type="notContainsBlanks" dxfId="5015" priority="1128">
      <formula>LEN(TRIM(E176))&gt;0</formula>
    </cfRule>
  </conditionalFormatting>
  <conditionalFormatting sqref="D176">
    <cfRule type="notContainsBlanks" dxfId="5014" priority="1129">
      <formula>LEN(TRIM(D176))&gt;0</formula>
    </cfRule>
  </conditionalFormatting>
  <conditionalFormatting sqref="C176">
    <cfRule type="notContainsBlanks" dxfId="5013" priority="1130">
      <formula>LEN(TRIM(C176))&gt;0</formula>
    </cfRule>
  </conditionalFormatting>
  <conditionalFormatting sqref="I176">
    <cfRule type="notContainsBlanks" dxfId="5012" priority="1131">
      <formula>LEN(TRIM(I176))&gt;0</formula>
    </cfRule>
  </conditionalFormatting>
  <conditionalFormatting sqref="T167">
    <cfRule type="cellIs" dxfId="5011" priority="1132" operator="equal">
      <formula>"NO"</formula>
    </cfRule>
  </conditionalFormatting>
  <conditionalFormatting sqref="T167">
    <cfRule type="cellIs" dxfId="5010" priority="1133" operator="equal">
      <formula>"SI"</formula>
    </cfRule>
  </conditionalFormatting>
  <conditionalFormatting sqref="S170 S173 S176">
    <cfRule type="cellIs" dxfId="5009" priority="1134" operator="greaterThan">
      <formula>0</formula>
    </cfRule>
  </conditionalFormatting>
  <conditionalFormatting sqref="S170 S173 S176">
    <cfRule type="cellIs" dxfId="5008" priority="1135" operator="equal">
      <formula>0</formula>
    </cfRule>
  </conditionalFormatting>
  <conditionalFormatting sqref="N179">
    <cfRule type="expression" dxfId="5007" priority="1136">
      <formula>N179=" "</formula>
    </cfRule>
  </conditionalFormatting>
  <conditionalFormatting sqref="N179">
    <cfRule type="expression" dxfId="5006" priority="1137">
      <formula>N179="NO PRESENTÓ CERTIFICADO"</formula>
    </cfRule>
  </conditionalFormatting>
  <conditionalFormatting sqref="N179">
    <cfRule type="expression" dxfId="5005" priority="1138">
      <formula>N179="PRESENTÓ CERTIFICADO"</formula>
    </cfRule>
  </conditionalFormatting>
  <conditionalFormatting sqref="P179">
    <cfRule type="expression" dxfId="5004" priority="1139">
      <formula>Q179="NO SUBSANABLE"</formula>
    </cfRule>
  </conditionalFormatting>
  <conditionalFormatting sqref="P179">
    <cfRule type="expression" dxfId="5003" priority="1140">
      <formula>Q179="REQUERIMIENTOS SUBSANADOS"</formula>
    </cfRule>
  </conditionalFormatting>
  <conditionalFormatting sqref="P179">
    <cfRule type="expression" dxfId="5002" priority="1141">
      <formula>Q179="PENDIENTES POR SUBSANAR"</formula>
    </cfRule>
  </conditionalFormatting>
  <conditionalFormatting sqref="P179">
    <cfRule type="expression" dxfId="5001" priority="1142">
      <formula>Q179="SIN OBSERVACIÓN"</formula>
    </cfRule>
  </conditionalFormatting>
  <conditionalFormatting sqref="P179">
    <cfRule type="containsBlanks" dxfId="5000" priority="1143">
      <formula>LEN(TRIM(P179))=0</formula>
    </cfRule>
  </conditionalFormatting>
  <conditionalFormatting sqref="O179">
    <cfRule type="cellIs" dxfId="4999" priority="1144" operator="equal">
      <formula>"PENDIENTE POR DESCRIPCIÓN"</formula>
    </cfRule>
  </conditionalFormatting>
  <conditionalFormatting sqref="O179">
    <cfRule type="cellIs" dxfId="4998" priority="1145" operator="equal">
      <formula>"DESCRIPCIÓN INSUFICIENTE"</formula>
    </cfRule>
  </conditionalFormatting>
  <conditionalFormatting sqref="O179">
    <cfRule type="cellIs" dxfId="4997" priority="1146" operator="equal">
      <formula>"NO ESTÁ ACORDE A ITEM 5.2.1 (T.R.)"</formula>
    </cfRule>
  </conditionalFormatting>
  <conditionalFormatting sqref="O179">
    <cfRule type="cellIs" dxfId="4996" priority="1147" operator="equal">
      <formula>"ACORDE A ITEM 5.2.1 (T.R.)"</formula>
    </cfRule>
  </conditionalFormatting>
  <conditionalFormatting sqref="Q179">
    <cfRule type="containsBlanks" dxfId="4995" priority="1148">
      <formula>LEN(TRIM(Q179))=0</formula>
    </cfRule>
  </conditionalFormatting>
  <conditionalFormatting sqref="Q179">
    <cfRule type="cellIs" dxfId="4994" priority="1149" operator="equal">
      <formula>"REQUERIMIENTOS SUBSANADOS"</formula>
    </cfRule>
  </conditionalFormatting>
  <conditionalFormatting sqref="Q179">
    <cfRule type="containsText" dxfId="4993" priority="1150" operator="containsText" text="NO SUBSANABLE">
      <formula>NOT(ISERROR(SEARCH(("NO SUBSANABLE"),(Q179))))</formula>
    </cfRule>
  </conditionalFormatting>
  <conditionalFormatting sqref="Q179">
    <cfRule type="containsText" dxfId="4992" priority="1151" operator="containsText" text="PENDIENTES POR SUBSANAR">
      <formula>NOT(ISERROR(SEARCH(("PENDIENTES POR SUBSANAR"),(Q179))))</formula>
    </cfRule>
  </conditionalFormatting>
  <conditionalFormatting sqref="Q179">
    <cfRule type="containsText" dxfId="4991" priority="1152" operator="containsText" text="SIN OBSERVACIÓN">
      <formula>NOT(ISERROR(SEARCH(("SIN OBSERVACIÓN"),(Q179))))</formula>
    </cfRule>
  </conditionalFormatting>
  <conditionalFormatting sqref="R179">
    <cfRule type="containsBlanks" dxfId="4990" priority="1153">
      <formula>LEN(TRIM(R179))=0</formula>
    </cfRule>
  </conditionalFormatting>
  <conditionalFormatting sqref="R179">
    <cfRule type="cellIs" dxfId="4989" priority="1154" operator="equal">
      <formula>"NO CUMPLEN CON LO SOLICITADO"</formula>
    </cfRule>
  </conditionalFormatting>
  <conditionalFormatting sqref="R179">
    <cfRule type="cellIs" dxfId="4988" priority="1155" operator="equal">
      <formula>"CUMPLEN CON LO SOLICITADO"</formula>
    </cfRule>
  </conditionalFormatting>
  <conditionalFormatting sqref="R179">
    <cfRule type="cellIs" dxfId="4987" priority="1156" operator="equal">
      <formula>"PENDIENTES"</formula>
    </cfRule>
  </conditionalFormatting>
  <conditionalFormatting sqref="R179">
    <cfRule type="cellIs" dxfId="4986" priority="1157" operator="equal">
      <formula>"NINGUNO"</formula>
    </cfRule>
  </conditionalFormatting>
  <conditionalFormatting sqref="G179">
    <cfRule type="notContainsBlanks" dxfId="4985" priority="1159">
      <formula>LEN(TRIM(G179))&gt;0</formula>
    </cfRule>
  </conditionalFormatting>
  <conditionalFormatting sqref="F179">
    <cfRule type="notContainsBlanks" dxfId="4984" priority="1160">
      <formula>LEN(TRIM(F179))&gt;0</formula>
    </cfRule>
  </conditionalFormatting>
  <conditionalFormatting sqref="E179">
    <cfRule type="notContainsBlanks" dxfId="4983" priority="1161">
      <formula>LEN(TRIM(E179))&gt;0</formula>
    </cfRule>
  </conditionalFormatting>
  <conditionalFormatting sqref="D179">
    <cfRule type="notContainsBlanks" dxfId="4982" priority="1162">
      <formula>LEN(TRIM(D179))&gt;0</formula>
    </cfRule>
  </conditionalFormatting>
  <conditionalFormatting sqref="C179">
    <cfRule type="notContainsBlanks" dxfId="4981" priority="1163">
      <formula>LEN(TRIM(C179))&gt;0</formula>
    </cfRule>
  </conditionalFormatting>
  <conditionalFormatting sqref="S179">
    <cfRule type="cellIs" dxfId="4980" priority="1165" operator="greaterThan">
      <formula>0</formula>
    </cfRule>
  </conditionalFormatting>
  <conditionalFormatting sqref="S179">
    <cfRule type="cellIs" dxfId="4979" priority="1166" operator="equal">
      <formula>0</formula>
    </cfRule>
  </conditionalFormatting>
  <conditionalFormatting sqref="T204">
    <cfRule type="cellIs" dxfId="4978" priority="1167" operator="equal">
      <formula>"NO CUMPLE"</formula>
    </cfRule>
  </conditionalFormatting>
  <conditionalFormatting sqref="T204">
    <cfRule type="cellIs" dxfId="4977" priority="1168" operator="equal">
      <formula>"CUMPLE"</formula>
    </cfRule>
  </conditionalFormatting>
  <conditionalFormatting sqref="N189">
    <cfRule type="expression" dxfId="4976" priority="1169">
      <formula>N189=" "</formula>
    </cfRule>
  </conditionalFormatting>
  <conditionalFormatting sqref="N189">
    <cfRule type="expression" dxfId="4975" priority="1170">
      <formula>N189="NO PRESENTÓ CERTIFICADO"</formula>
    </cfRule>
  </conditionalFormatting>
  <conditionalFormatting sqref="N189">
    <cfRule type="expression" dxfId="4974" priority="1171">
      <formula>N189="PRESENTÓ CERTIFICADO"</formula>
    </cfRule>
  </conditionalFormatting>
  <conditionalFormatting sqref="S189">
    <cfRule type="cellIs" dxfId="4973" priority="1172" operator="greaterThan">
      <formula>0</formula>
    </cfRule>
  </conditionalFormatting>
  <conditionalFormatting sqref="S189">
    <cfRule type="cellIs" dxfId="4972" priority="1173" operator="equal">
      <formula>0</formula>
    </cfRule>
  </conditionalFormatting>
  <conditionalFormatting sqref="P189">
    <cfRule type="expression" dxfId="4971" priority="1174">
      <formula>Q189="NO SUBSANABLE"</formula>
    </cfRule>
  </conditionalFormatting>
  <conditionalFormatting sqref="P189">
    <cfRule type="expression" dxfId="4970" priority="1175">
      <formula>Q189="REQUERIMIENTOS SUBSANADOS"</formula>
    </cfRule>
  </conditionalFormatting>
  <conditionalFormatting sqref="P189">
    <cfRule type="expression" dxfId="4969" priority="1176">
      <formula>Q189="PENDIENTES POR SUBSANAR"</formula>
    </cfRule>
  </conditionalFormatting>
  <conditionalFormatting sqref="P189">
    <cfRule type="expression" dxfId="4968" priority="1177">
      <formula>Q189="SIN OBSERVACIÓN"</formula>
    </cfRule>
  </conditionalFormatting>
  <conditionalFormatting sqref="P189">
    <cfRule type="containsBlanks" dxfId="4967" priority="1178">
      <formula>LEN(TRIM(P189))=0</formula>
    </cfRule>
  </conditionalFormatting>
  <conditionalFormatting sqref="O189">
    <cfRule type="cellIs" dxfId="4966" priority="1179" operator="equal">
      <formula>"PENDIENTE POR DESCRIPCIÓN"</formula>
    </cfRule>
  </conditionalFormatting>
  <conditionalFormatting sqref="O189">
    <cfRule type="cellIs" dxfId="4965" priority="1180" operator="equal">
      <formula>"DESCRIPCIÓN INSUFICIENTE"</formula>
    </cfRule>
  </conditionalFormatting>
  <conditionalFormatting sqref="O189">
    <cfRule type="cellIs" dxfId="4964" priority="1181" operator="equal">
      <formula>"NO ESTÁ ACORDE A ITEM 5.2.1 (T.R.)"</formula>
    </cfRule>
  </conditionalFormatting>
  <conditionalFormatting sqref="O189">
    <cfRule type="cellIs" dxfId="4963" priority="1182" operator="equal">
      <formula>"ACORDE A ITEM 5.2.1 (T.R.)"</formula>
    </cfRule>
  </conditionalFormatting>
  <conditionalFormatting sqref="Q189">
    <cfRule type="containsBlanks" dxfId="4962" priority="1183">
      <formula>LEN(TRIM(Q189))=0</formula>
    </cfRule>
  </conditionalFormatting>
  <conditionalFormatting sqref="Q189">
    <cfRule type="cellIs" dxfId="4961" priority="1184" operator="equal">
      <formula>"REQUERIMIENTOS SUBSANADOS"</formula>
    </cfRule>
  </conditionalFormatting>
  <conditionalFormatting sqref="Q189">
    <cfRule type="containsText" dxfId="4960" priority="1185" operator="containsText" text="NO SUBSANABLE">
      <formula>NOT(ISERROR(SEARCH(("NO SUBSANABLE"),(Q189))))</formula>
    </cfRule>
  </conditionalFormatting>
  <conditionalFormatting sqref="Q189">
    <cfRule type="containsText" dxfId="4959" priority="1186" operator="containsText" text="PENDIENTES POR SUBSANAR">
      <formula>NOT(ISERROR(SEARCH(("PENDIENTES POR SUBSANAR"),(Q189))))</formula>
    </cfRule>
  </conditionalFormatting>
  <conditionalFormatting sqref="Q189">
    <cfRule type="containsText" dxfId="4958" priority="1187" operator="containsText" text="SIN OBSERVACIÓN">
      <formula>NOT(ISERROR(SEARCH(("SIN OBSERVACIÓN"),(Q189))))</formula>
    </cfRule>
  </conditionalFormatting>
  <conditionalFormatting sqref="R189">
    <cfRule type="containsBlanks" dxfId="4957" priority="1188">
      <formula>LEN(TRIM(R189))=0</formula>
    </cfRule>
  </conditionalFormatting>
  <conditionalFormatting sqref="R189">
    <cfRule type="cellIs" dxfId="4956" priority="1189" operator="equal">
      <formula>"NO CUMPLEN CON LO SOLICITADO"</formula>
    </cfRule>
  </conditionalFormatting>
  <conditionalFormatting sqref="R189">
    <cfRule type="cellIs" dxfId="4955" priority="1190" operator="equal">
      <formula>"CUMPLEN CON LO SOLICITADO"</formula>
    </cfRule>
  </conditionalFormatting>
  <conditionalFormatting sqref="R189">
    <cfRule type="cellIs" dxfId="4954" priority="1191" operator="equal">
      <formula>"PENDIENTES"</formula>
    </cfRule>
  </conditionalFormatting>
  <conditionalFormatting sqref="R189">
    <cfRule type="cellIs" dxfId="4953" priority="1192" operator="equal">
      <formula>"NINGUNO"</formula>
    </cfRule>
  </conditionalFormatting>
  <conditionalFormatting sqref="B204">
    <cfRule type="cellIs" dxfId="4952" priority="1193" operator="equal">
      <formula>"NO CUMPLE CON LA EXPERIENCIA REQUERIDA"</formula>
    </cfRule>
  </conditionalFormatting>
  <conditionalFormatting sqref="B204">
    <cfRule type="cellIs" dxfId="4951" priority="1194" operator="equal">
      <formula>"CUMPLE CON LA EXPERIENCIA REQUERIDA"</formula>
    </cfRule>
  </conditionalFormatting>
  <conditionalFormatting sqref="H189">
    <cfRule type="notContainsBlanks" dxfId="4950" priority="1195">
      <formula>LEN(TRIM(H189))&gt;0</formula>
    </cfRule>
  </conditionalFormatting>
  <conditionalFormatting sqref="G189">
    <cfRule type="notContainsBlanks" dxfId="4949" priority="1196">
      <formula>LEN(TRIM(G189))&gt;0</formula>
    </cfRule>
  </conditionalFormatting>
  <conditionalFormatting sqref="F189">
    <cfRule type="notContainsBlanks" dxfId="4948" priority="1197">
      <formula>LEN(TRIM(F189))&gt;0</formula>
    </cfRule>
  </conditionalFormatting>
  <conditionalFormatting sqref="E189">
    <cfRule type="notContainsBlanks" dxfId="4947" priority="1198">
      <formula>LEN(TRIM(E189))&gt;0</formula>
    </cfRule>
  </conditionalFormatting>
  <conditionalFormatting sqref="D189">
    <cfRule type="notContainsBlanks" dxfId="4946" priority="1199">
      <formula>LEN(TRIM(D189))&gt;0</formula>
    </cfRule>
  </conditionalFormatting>
  <conditionalFormatting sqref="C189">
    <cfRule type="notContainsBlanks" dxfId="4945" priority="1200">
      <formula>LEN(TRIM(C189))&gt;0</formula>
    </cfRule>
  </conditionalFormatting>
  <conditionalFormatting sqref="I189">
    <cfRule type="notContainsBlanks" dxfId="4944" priority="1201">
      <formula>LEN(TRIM(I189))&gt;0</formula>
    </cfRule>
  </conditionalFormatting>
  <conditionalFormatting sqref="N192 N195">
    <cfRule type="expression" dxfId="4943" priority="1202">
      <formula>N192=" "</formula>
    </cfRule>
  </conditionalFormatting>
  <conditionalFormatting sqref="N192 N195">
    <cfRule type="expression" dxfId="4942" priority="1203">
      <formula>N192="NO PRESENTÓ CERTIFICADO"</formula>
    </cfRule>
  </conditionalFormatting>
  <conditionalFormatting sqref="N192 N195">
    <cfRule type="expression" dxfId="4941" priority="1204">
      <formula>N192="PRESENTÓ CERTIFICADO"</formula>
    </cfRule>
  </conditionalFormatting>
  <conditionalFormatting sqref="P192 P195">
    <cfRule type="expression" dxfId="4940" priority="1205">
      <formula>Q192="NO SUBSANABLE"</formula>
    </cfRule>
  </conditionalFormatting>
  <conditionalFormatting sqref="P192 P195">
    <cfRule type="expression" dxfId="4939" priority="1206">
      <formula>Q192="REQUERIMIENTOS SUBSANADOS"</formula>
    </cfRule>
  </conditionalFormatting>
  <conditionalFormatting sqref="P192 P195">
    <cfRule type="expression" dxfId="4938" priority="1207">
      <formula>Q192="PENDIENTES POR SUBSANAR"</formula>
    </cfRule>
  </conditionalFormatting>
  <conditionalFormatting sqref="P192 P195">
    <cfRule type="expression" dxfId="4937" priority="1208">
      <formula>Q192="SIN OBSERVACIÓN"</formula>
    </cfRule>
  </conditionalFormatting>
  <conditionalFormatting sqref="P192 P195">
    <cfRule type="containsBlanks" dxfId="4936" priority="1209">
      <formula>LEN(TRIM(P192))=0</formula>
    </cfRule>
  </conditionalFormatting>
  <conditionalFormatting sqref="O192 O195">
    <cfRule type="cellIs" dxfId="4935" priority="1210" operator="equal">
      <formula>"PENDIENTE POR DESCRIPCIÓN"</formula>
    </cfRule>
  </conditionalFormatting>
  <conditionalFormatting sqref="O192 O195">
    <cfRule type="cellIs" dxfId="4934" priority="1211" operator="equal">
      <formula>"DESCRIPCIÓN INSUFICIENTE"</formula>
    </cfRule>
  </conditionalFormatting>
  <conditionalFormatting sqref="O192 O195">
    <cfRule type="cellIs" dxfId="4933" priority="1212" operator="equal">
      <formula>"NO ESTÁ ACORDE A ITEM 5.2.1 (T.R.)"</formula>
    </cfRule>
  </conditionalFormatting>
  <conditionalFormatting sqref="O192 O195">
    <cfRule type="cellIs" dxfId="4932" priority="1213" operator="equal">
      <formula>"ACORDE A ITEM 5.2.1 (T.R.)"</formula>
    </cfRule>
  </conditionalFormatting>
  <conditionalFormatting sqref="Q192 Q195">
    <cfRule type="containsBlanks" dxfId="4931" priority="1214">
      <formula>LEN(TRIM(Q192))=0</formula>
    </cfRule>
  </conditionalFormatting>
  <conditionalFormatting sqref="Q192 Q195">
    <cfRule type="cellIs" dxfId="4930" priority="1215" operator="equal">
      <formula>"REQUERIMIENTOS SUBSANADOS"</formula>
    </cfRule>
  </conditionalFormatting>
  <conditionalFormatting sqref="Q192 Q195">
    <cfRule type="containsText" dxfId="4929" priority="1216" operator="containsText" text="NO SUBSANABLE">
      <formula>NOT(ISERROR(SEARCH(("NO SUBSANABLE"),(Q192))))</formula>
    </cfRule>
  </conditionalFormatting>
  <conditionalFormatting sqref="Q192 Q195">
    <cfRule type="containsText" dxfId="4928" priority="1217" operator="containsText" text="PENDIENTES POR SUBSANAR">
      <formula>NOT(ISERROR(SEARCH(("PENDIENTES POR SUBSANAR"),(Q192))))</formula>
    </cfRule>
  </conditionalFormatting>
  <conditionalFormatting sqref="Q192 Q195">
    <cfRule type="containsText" dxfId="4927" priority="1218" operator="containsText" text="SIN OBSERVACIÓN">
      <formula>NOT(ISERROR(SEARCH(("SIN OBSERVACIÓN"),(Q192))))</formula>
    </cfRule>
  </conditionalFormatting>
  <conditionalFormatting sqref="R192 R195">
    <cfRule type="containsBlanks" dxfId="4926" priority="1219">
      <formula>LEN(TRIM(R192))=0</formula>
    </cfRule>
  </conditionalFormatting>
  <conditionalFormatting sqref="R192 R195">
    <cfRule type="cellIs" dxfId="4925" priority="1220" operator="equal">
      <formula>"NO CUMPLEN CON LO SOLICITADO"</formula>
    </cfRule>
  </conditionalFormatting>
  <conditionalFormatting sqref="R192 R195">
    <cfRule type="cellIs" dxfId="4924" priority="1221" operator="equal">
      <formula>"CUMPLEN CON LO SOLICITADO"</formula>
    </cfRule>
  </conditionalFormatting>
  <conditionalFormatting sqref="R192 R195">
    <cfRule type="cellIs" dxfId="4923" priority="1222" operator="equal">
      <formula>"PENDIENTES"</formula>
    </cfRule>
  </conditionalFormatting>
  <conditionalFormatting sqref="R192 R195">
    <cfRule type="cellIs" dxfId="4922" priority="1223" operator="equal">
      <formula>"NINGUNO"</formula>
    </cfRule>
  </conditionalFormatting>
  <conditionalFormatting sqref="H192 H195">
    <cfRule type="notContainsBlanks" dxfId="4921" priority="1224">
      <formula>LEN(TRIM(H192))&gt;0</formula>
    </cfRule>
  </conditionalFormatting>
  <conditionalFormatting sqref="G192 G195">
    <cfRule type="notContainsBlanks" dxfId="4920" priority="1225">
      <formula>LEN(TRIM(G192))&gt;0</formula>
    </cfRule>
  </conditionalFormatting>
  <conditionalFormatting sqref="F192 F195">
    <cfRule type="notContainsBlanks" dxfId="4919" priority="1226">
      <formula>LEN(TRIM(F192))&gt;0</formula>
    </cfRule>
  </conditionalFormatting>
  <conditionalFormatting sqref="E192 E195">
    <cfRule type="notContainsBlanks" dxfId="4918" priority="1227">
      <formula>LEN(TRIM(E192))&gt;0</formula>
    </cfRule>
  </conditionalFormatting>
  <conditionalFormatting sqref="D192 D195">
    <cfRule type="notContainsBlanks" dxfId="4917" priority="1228">
      <formula>LEN(TRIM(D192))&gt;0</formula>
    </cfRule>
  </conditionalFormatting>
  <conditionalFormatting sqref="C192 C195">
    <cfRule type="notContainsBlanks" dxfId="4916" priority="1229">
      <formula>LEN(TRIM(C192))&gt;0</formula>
    </cfRule>
  </conditionalFormatting>
  <conditionalFormatting sqref="I192 I195">
    <cfRule type="notContainsBlanks" dxfId="4915" priority="1230">
      <formula>LEN(TRIM(I192))&gt;0</formula>
    </cfRule>
  </conditionalFormatting>
  <conditionalFormatting sqref="N198">
    <cfRule type="expression" dxfId="4914" priority="1231">
      <formula>N198=" "</formula>
    </cfRule>
  </conditionalFormatting>
  <conditionalFormatting sqref="N198">
    <cfRule type="expression" dxfId="4913" priority="1232">
      <formula>N198="NO PRESENTÓ CERTIFICADO"</formula>
    </cfRule>
  </conditionalFormatting>
  <conditionalFormatting sqref="N198">
    <cfRule type="expression" dxfId="4912" priority="1233">
      <formula>N198="PRESENTÓ CERTIFICADO"</formula>
    </cfRule>
  </conditionalFormatting>
  <conditionalFormatting sqref="P198">
    <cfRule type="expression" dxfId="4911" priority="1234">
      <formula>Q198="NO SUBSANABLE"</formula>
    </cfRule>
  </conditionalFormatting>
  <conditionalFormatting sqref="P198">
    <cfRule type="expression" dxfId="4910" priority="1235">
      <formula>Q198="REQUERIMIENTOS SUBSANADOS"</formula>
    </cfRule>
  </conditionalFormatting>
  <conditionalFormatting sqref="P198">
    <cfRule type="expression" dxfId="4909" priority="1236">
      <formula>Q198="PENDIENTES POR SUBSANAR"</formula>
    </cfRule>
  </conditionalFormatting>
  <conditionalFormatting sqref="P198">
    <cfRule type="expression" dxfId="4908" priority="1237">
      <formula>Q198="SIN OBSERVACIÓN"</formula>
    </cfRule>
  </conditionalFormatting>
  <conditionalFormatting sqref="P198">
    <cfRule type="containsBlanks" dxfId="4907" priority="1238">
      <formula>LEN(TRIM(P198))=0</formula>
    </cfRule>
  </conditionalFormatting>
  <conditionalFormatting sqref="O198">
    <cfRule type="cellIs" dxfId="4906" priority="1239" operator="equal">
      <formula>"PENDIENTE POR DESCRIPCIÓN"</formula>
    </cfRule>
  </conditionalFormatting>
  <conditionalFormatting sqref="O198">
    <cfRule type="cellIs" dxfId="4905" priority="1240" operator="equal">
      <formula>"DESCRIPCIÓN INSUFICIENTE"</formula>
    </cfRule>
  </conditionalFormatting>
  <conditionalFormatting sqref="O198">
    <cfRule type="cellIs" dxfId="4904" priority="1241" operator="equal">
      <formula>"NO ESTÁ ACORDE A ITEM 5.2.1 (T.R.)"</formula>
    </cfRule>
  </conditionalFormatting>
  <conditionalFormatting sqref="O198">
    <cfRule type="cellIs" dxfId="4903" priority="1242" operator="equal">
      <formula>"ACORDE A ITEM 5.2.1 (T.R.)"</formula>
    </cfRule>
  </conditionalFormatting>
  <conditionalFormatting sqref="Q198">
    <cfRule type="containsBlanks" dxfId="4902" priority="1243">
      <formula>LEN(TRIM(Q198))=0</formula>
    </cfRule>
  </conditionalFormatting>
  <conditionalFormatting sqref="Q198">
    <cfRule type="cellIs" dxfId="4901" priority="1244" operator="equal">
      <formula>"REQUERIMIENTOS SUBSANADOS"</formula>
    </cfRule>
  </conditionalFormatting>
  <conditionalFormatting sqref="Q198">
    <cfRule type="containsText" dxfId="4900" priority="1245" operator="containsText" text="NO SUBSANABLE">
      <formula>NOT(ISERROR(SEARCH(("NO SUBSANABLE"),(Q198))))</formula>
    </cfRule>
  </conditionalFormatting>
  <conditionalFormatting sqref="Q198">
    <cfRule type="containsText" dxfId="4899" priority="1246" operator="containsText" text="PENDIENTES POR SUBSANAR">
      <formula>NOT(ISERROR(SEARCH(("PENDIENTES POR SUBSANAR"),(Q198))))</formula>
    </cfRule>
  </conditionalFormatting>
  <conditionalFormatting sqref="Q198">
    <cfRule type="containsText" dxfId="4898" priority="1247" operator="containsText" text="SIN OBSERVACIÓN">
      <formula>NOT(ISERROR(SEARCH(("SIN OBSERVACIÓN"),(Q198))))</formula>
    </cfRule>
  </conditionalFormatting>
  <conditionalFormatting sqref="R198">
    <cfRule type="containsBlanks" dxfId="4897" priority="1248">
      <formula>LEN(TRIM(R198))=0</formula>
    </cfRule>
  </conditionalFormatting>
  <conditionalFormatting sqref="R198">
    <cfRule type="cellIs" dxfId="4896" priority="1249" operator="equal">
      <formula>"NO CUMPLEN CON LO SOLICITADO"</formula>
    </cfRule>
  </conditionalFormatting>
  <conditionalFormatting sqref="R198">
    <cfRule type="cellIs" dxfId="4895" priority="1250" operator="equal">
      <formula>"CUMPLEN CON LO SOLICITADO"</formula>
    </cfRule>
  </conditionalFormatting>
  <conditionalFormatting sqref="R198">
    <cfRule type="cellIs" dxfId="4894" priority="1251" operator="equal">
      <formula>"PENDIENTES"</formula>
    </cfRule>
  </conditionalFormatting>
  <conditionalFormatting sqref="R198">
    <cfRule type="cellIs" dxfId="4893" priority="1252" operator="equal">
      <formula>"NINGUNO"</formula>
    </cfRule>
  </conditionalFormatting>
  <conditionalFormatting sqref="H198">
    <cfRule type="notContainsBlanks" dxfId="4892" priority="1253">
      <formula>LEN(TRIM(H198))&gt;0</formula>
    </cfRule>
  </conditionalFormatting>
  <conditionalFormatting sqref="G198">
    <cfRule type="notContainsBlanks" dxfId="4891" priority="1254">
      <formula>LEN(TRIM(G198))&gt;0</formula>
    </cfRule>
  </conditionalFormatting>
  <conditionalFormatting sqref="E198">
    <cfRule type="notContainsBlanks" dxfId="4890" priority="1256">
      <formula>LEN(TRIM(E198))&gt;0</formula>
    </cfRule>
  </conditionalFormatting>
  <conditionalFormatting sqref="D198">
    <cfRule type="notContainsBlanks" dxfId="4889" priority="1257">
      <formula>LEN(TRIM(D198))&gt;0</formula>
    </cfRule>
  </conditionalFormatting>
  <conditionalFormatting sqref="C198">
    <cfRule type="notContainsBlanks" dxfId="4888" priority="1258">
      <formula>LEN(TRIM(C198))&gt;0</formula>
    </cfRule>
  </conditionalFormatting>
  <conditionalFormatting sqref="I198">
    <cfRule type="notContainsBlanks" dxfId="4887" priority="1259">
      <formula>LEN(TRIM(I198))&gt;0</formula>
    </cfRule>
  </conditionalFormatting>
  <conditionalFormatting sqref="T189">
    <cfRule type="cellIs" dxfId="4886" priority="1260" operator="equal">
      <formula>"NO"</formula>
    </cfRule>
  </conditionalFormatting>
  <conditionalFormatting sqref="T189">
    <cfRule type="cellIs" dxfId="4885" priority="1261" operator="equal">
      <formula>"SI"</formula>
    </cfRule>
  </conditionalFormatting>
  <conditionalFormatting sqref="S192 S195 S198">
    <cfRule type="cellIs" dxfId="4884" priority="1262" operator="greaterThan">
      <formula>0</formula>
    </cfRule>
  </conditionalFormatting>
  <conditionalFormatting sqref="S192 S195 S198">
    <cfRule type="cellIs" dxfId="4883" priority="1263" operator="equal">
      <formula>0</formula>
    </cfRule>
  </conditionalFormatting>
  <conditionalFormatting sqref="N201">
    <cfRule type="expression" dxfId="4882" priority="1264">
      <formula>N201=" "</formula>
    </cfRule>
  </conditionalFormatting>
  <conditionalFormatting sqref="N201">
    <cfRule type="expression" dxfId="4881" priority="1265">
      <formula>N201="NO PRESENTÓ CERTIFICADO"</formula>
    </cfRule>
  </conditionalFormatting>
  <conditionalFormatting sqref="N201">
    <cfRule type="expression" dxfId="4880" priority="1266">
      <formula>N201="PRESENTÓ CERTIFICADO"</formula>
    </cfRule>
  </conditionalFormatting>
  <conditionalFormatting sqref="P201">
    <cfRule type="expression" dxfId="4879" priority="1267">
      <formula>Q201="NO SUBSANABLE"</formula>
    </cfRule>
  </conditionalFormatting>
  <conditionalFormatting sqref="P201">
    <cfRule type="expression" dxfId="4878" priority="1268">
      <formula>Q201="REQUERIMIENTOS SUBSANADOS"</formula>
    </cfRule>
  </conditionalFormatting>
  <conditionalFormatting sqref="P201">
    <cfRule type="expression" dxfId="4877" priority="1269">
      <formula>Q201="PENDIENTES POR SUBSANAR"</formula>
    </cfRule>
  </conditionalFormatting>
  <conditionalFormatting sqref="P201">
    <cfRule type="expression" dxfId="4876" priority="1270">
      <formula>Q201="SIN OBSERVACIÓN"</formula>
    </cfRule>
  </conditionalFormatting>
  <conditionalFormatting sqref="P201">
    <cfRule type="containsBlanks" dxfId="4875" priority="1271">
      <formula>LEN(TRIM(P201))=0</formula>
    </cfRule>
  </conditionalFormatting>
  <conditionalFormatting sqref="O201">
    <cfRule type="cellIs" dxfId="4874" priority="1272" operator="equal">
      <formula>"PENDIENTE POR DESCRIPCIÓN"</formula>
    </cfRule>
  </conditionalFormatting>
  <conditionalFormatting sqref="O201">
    <cfRule type="cellIs" dxfId="4873" priority="1273" operator="equal">
      <formula>"DESCRIPCIÓN INSUFICIENTE"</formula>
    </cfRule>
  </conditionalFormatting>
  <conditionalFormatting sqref="O201">
    <cfRule type="cellIs" dxfId="4872" priority="1274" operator="equal">
      <formula>"NO ESTÁ ACORDE A ITEM 5.2.1 (T.R.)"</formula>
    </cfRule>
  </conditionalFormatting>
  <conditionalFormatting sqref="O201">
    <cfRule type="cellIs" dxfId="4871" priority="1275" operator="equal">
      <formula>"ACORDE A ITEM 5.2.1 (T.R.)"</formula>
    </cfRule>
  </conditionalFormatting>
  <conditionalFormatting sqref="Q201">
    <cfRule type="containsBlanks" dxfId="4870" priority="1276">
      <formula>LEN(TRIM(Q201))=0</formula>
    </cfRule>
  </conditionalFormatting>
  <conditionalFormatting sqref="Q201">
    <cfRule type="cellIs" dxfId="4869" priority="1277" operator="equal">
      <formula>"REQUERIMIENTOS SUBSANADOS"</formula>
    </cfRule>
  </conditionalFormatting>
  <conditionalFormatting sqref="Q201">
    <cfRule type="containsText" dxfId="4868" priority="1278" operator="containsText" text="NO SUBSANABLE">
      <formula>NOT(ISERROR(SEARCH(("NO SUBSANABLE"),(Q201))))</formula>
    </cfRule>
  </conditionalFormatting>
  <conditionalFormatting sqref="Q201">
    <cfRule type="containsText" dxfId="4867" priority="1279" operator="containsText" text="PENDIENTES POR SUBSANAR">
      <formula>NOT(ISERROR(SEARCH(("PENDIENTES POR SUBSANAR"),(Q201))))</formula>
    </cfRule>
  </conditionalFormatting>
  <conditionalFormatting sqref="Q201">
    <cfRule type="containsText" dxfId="4866" priority="1280" operator="containsText" text="SIN OBSERVACIÓN">
      <formula>NOT(ISERROR(SEARCH(("SIN OBSERVACIÓN"),(Q201))))</formula>
    </cfRule>
  </conditionalFormatting>
  <conditionalFormatting sqref="R201">
    <cfRule type="containsBlanks" dxfId="4865" priority="1281">
      <formula>LEN(TRIM(R201))=0</formula>
    </cfRule>
  </conditionalFormatting>
  <conditionalFormatting sqref="R201">
    <cfRule type="cellIs" dxfId="4864" priority="1282" operator="equal">
      <formula>"NO CUMPLEN CON LO SOLICITADO"</formula>
    </cfRule>
  </conditionalFormatting>
  <conditionalFormatting sqref="R201">
    <cfRule type="cellIs" dxfId="4863" priority="1283" operator="equal">
      <formula>"CUMPLEN CON LO SOLICITADO"</formula>
    </cfRule>
  </conditionalFormatting>
  <conditionalFormatting sqref="R201">
    <cfRule type="cellIs" dxfId="4862" priority="1284" operator="equal">
      <formula>"PENDIENTES"</formula>
    </cfRule>
  </conditionalFormatting>
  <conditionalFormatting sqref="R201">
    <cfRule type="cellIs" dxfId="4861" priority="1285" operator="equal">
      <formula>"NINGUNO"</formula>
    </cfRule>
  </conditionalFormatting>
  <conditionalFormatting sqref="H201">
    <cfRule type="notContainsBlanks" dxfId="4860" priority="1286">
      <formula>LEN(TRIM(H201))&gt;0</formula>
    </cfRule>
  </conditionalFormatting>
  <conditionalFormatting sqref="G201">
    <cfRule type="notContainsBlanks" dxfId="4859" priority="1287">
      <formula>LEN(TRIM(G201))&gt;0</formula>
    </cfRule>
  </conditionalFormatting>
  <conditionalFormatting sqref="F201">
    <cfRule type="notContainsBlanks" dxfId="4858" priority="1288">
      <formula>LEN(TRIM(F201))&gt;0</formula>
    </cfRule>
  </conditionalFormatting>
  <conditionalFormatting sqref="E201">
    <cfRule type="notContainsBlanks" dxfId="4857" priority="1289">
      <formula>LEN(TRIM(E201))&gt;0</formula>
    </cfRule>
  </conditionalFormatting>
  <conditionalFormatting sqref="D201">
    <cfRule type="notContainsBlanks" dxfId="4856" priority="1290">
      <formula>LEN(TRIM(D201))&gt;0</formula>
    </cfRule>
  </conditionalFormatting>
  <conditionalFormatting sqref="C201">
    <cfRule type="notContainsBlanks" dxfId="4855" priority="1291">
      <formula>LEN(TRIM(C201))&gt;0</formula>
    </cfRule>
  </conditionalFormatting>
  <conditionalFormatting sqref="I201">
    <cfRule type="notContainsBlanks" dxfId="4854" priority="1292">
      <formula>LEN(TRIM(I201))&gt;0</formula>
    </cfRule>
  </conditionalFormatting>
  <conditionalFormatting sqref="S201">
    <cfRule type="cellIs" dxfId="4853" priority="1293" operator="greaterThan">
      <formula>0</formula>
    </cfRule>
  </conditionalFormatting>
  <conditionalFormatting sqref="S201">
    <cfRule type="cellIs" dxfId="4852" priority="1294" operator="equal">
      <formula>0</formula>
    </cfRule>
  </conditionalFormatting>
  <conditionalFormatting sqref="T226">
    <cfRule type="cellIs" dxfId="4851" priority="1295" operator="equal">
      <formula>"NO CUMPLE"</formula>
    </cfRule>
  </conditionalFormatting>
  <conditionalFormatting sqref="T226">
    <cfRule type="cellIs" dxfId="4850" priority="1296" operator="equal">
      <formula>"CUMPLE"</formula>
    </cfRule>
  </conditionalFormatting>
  <conditionalFormatting sqref="N211">
    <cfRule type="expression" dxfId="4849" priority="1297">
      <formula>N211=" "</formula>
    </cfRule>
  </conditionalFormatting>
  <conditionalFormatting sqref="N211">
    <cfRule type="expression" dxfId="4848" priority="1298">
      <formula>N211="NO PRESENTÓ CERTIFICADO"</formula>
    </cfRule>
  </conditionalFormatting>
  <conditionalFormatting sqref="N211">
    <cfRule type="expression" dxfId="4847" priority="1299">
      <formula>N211="PRESENTÓ CERTIFICADO"</formula>
    </cfRule>
  </conditionalFormatting>
  <conditionalFormatting sqref="S211">
    <cfRule type="cellIs" dxfId="4846" priority="1300" operator="greaterThan">
      <formula>0</formula>
    </cfRule>
  </conditionalFormatting>
  <conditionalFormatting sqref="S211">
    <cfRule type="cellIs" dxfId="4845" priority="1301" operator="equal">
      <formula>0</formula>
    </cfRule>
  </conditionalFormatting>
  <conditionalFormatting sqref="P211">
    <cfRule type="expression" dxfId="4844" priority="1302">
      <formula>Q211="NO SUBSANABLE"</formula>
    </cfRule>
  </conditionalFormatting>
  <conditionalFormatting sqref="P211">
    <cfRule type="expression" dxfId="4843" priority="1303">
      <formula>Q211="REQUERIMIENTOS SUBSANADOS"</formula>
    </cfRule>
  </conditionalFormatting>
  <conditionalFormatting sqref="P211">
    <cfRule type="expression" dxfId="4842" priority="1304">
      <formula>Q211="PENDIENTES POR SUBSANAR"</formula>
    </cfRule>
  </conditionalFormatting>
  <conditionalFormatting sqref="P211">
    <cfRule type="expression" dxfId="4841" priority="1305">
      <formula>Q211="SIN OBSERVACIÓN"</formula>
    </cfRule>
  </conditionalFormatting>
  <conditionalFormatting sqref="P211">
    <cfRule type="containsBlanks" dxfId="4840" priority="1306">
      <formula>LEN(TRIM(P211))=0</formula>
    </cfRule>
  </conditionalFormatting>
  <conditionalFormatting sqref="O211">
    <cfRule type="cellIs" dxfId="4839" priority="1307" operator="equal">
      <formula>"PENDIENTE POR DESCRIPCIÓN"</formula>
    </cfRule>
  </conditionalFormatting>
  <conditionalFormatting sqref="O211">
    <cfRule type="cellIs" dxfId="4838" priority="1308" operator="equal">
      <formula>"DESCRIPCIÓN INSUFICIENTE"</formula>
    </cfRule>
  </conditionalFormatting>
  <conditionalFormatting sqref="O211">
    <cfRule type="cellIs" dxfId="4837" priority="1309" operator="equal">
      <formula>"NO ESTÁ ACORDE A ITEM 5.2.1 (T.R.)"</formula>
    </cfRule>
  </conditionalFormatting>
  <conditionalFormatting sqref="O211">
    <cfRule type="cellIs" dxfId="4836" priority="1310" operator="equal">
      <formula>"ACORDE A ITEM 5.2.1 (T.R.)"</formula>
    </cfRule>
  </conditionalFormatting>
  <conditionalFormatting sqref="Q211">
    <cfRule type="containsBlanks" dxfId="4835" priority="1311">
      <formula>LEN(TRIM(Q211))=0</formula>
    </cfRule>
  </conditionalFormatting>
  <conditionalFormatting sqref="Q211">
    <cfRule type="cellIs" dxfId="4834" priority="1312" operator="equal">
      <formula>"REQUERIMIENTOS SUBSANADOS"</formula>
    </cfRule>
  </conditionalFormatting>
  <conditionalFormatting sqref="Q211">
    <cfRule type="containsText" dxfId="4833" priority="1313" operator="containsText" text="NO SUBSANABLE">
      <formula>NOT(ISERROR(SEARCH(("NO SUBSANABLE"),(Q211))))</formula>
    </cfRule>
  </conditionalFormatting>
  <conditionalFormatting sqref="Q211">
    <cfRule type="containsText" dxfId="4832" priority="1314" operator="containsText" text="PENDIENTES POR SUBSANAR">
      <formula>NOT(ISERROR(SEARCH(("PENDIENTES POR SUBSANAR"),(Q211))))</formula>
    </cfRule>
  </conditionalFormatting>
  <conditionalFormatting sqref="Q211">
    <cfRule type="containsText" dxfId="4831" priority="1315" operator="containsText" text="SIN OBSERVACIÓN">
      <formula>NOT(ISERROR(SEARCH(("SIN OBSERVACIÓN"),(Q211))))</formula>
    </cfRule>
  </conditionalFormatting>
  <conditionalFormatting sqref="R211">
    <cfRule type="containsBlanks" dxfId="4830" priority="1316">
      <formula>LEN(TRIM(R211))=0</formula>
    </cfRule>
  </conditionalFormatting>
  <conditionalFormatting sqref="R211">
    <cfRule type="cellIs" dxfId="4829" priority="1317" operator="equal">
      <formula>"NO CUMPLEN CON LO SOLICITADO"</formula>
    </cfRule>
  </conditionalFormatting>
  <conditionalFormatting sqref="R211">
    <cfRule type="cellIs" dxfId="4828" priority="1318" operator="equal">
      <formula>"CUMPLEN CON LO SOLICITADO"</formula>
    </cfRule>
  </conditionalFormatting>
  <conditionalFormatting sqref="R211">
    <cfRule type="cellIs" dxfId="4827" priority="1319" operator="equal">
      <formula>"PENDIENTES"</formula>
    </cfRule>
  </conditionalFormatting>
  <conditionalFormatting sqref="R211">
    <cfRule type="cellIs" dxfId="4826" priority="1320" operator="equal">
      <formula>"NINGUNO"</formula>
    </cfRule>
  </conditionalFormatting>
  <conditionalFormatting sqref="B226">
    <cfRule type="cellIs" dxfId="4825" priority="1321" operator="equal">
      <formula>"NO CUMPLE CON LA EXPERIENCIA REQUERIDA"</formula>
    </cfRule>
  </conditionalFormatting>
  <conditionalFormatting sqref="B226">
    <cfRule type="cellIs" dxfId="4824" priority="1322" operator="equal">
      <formula>"CUMPLE CON LA EXPERIENCIA REQUERIDA"</formula>
    </cfRule>
  </conditionalFormatting>
  <conditionalFormatting sqref="H211">
    <cfRule type="notContainsBlanks" dxfId="4823" priority="1323">
      <formula>LEN(TRIM(H211))&gt;0</formula>
    </cfRule>
  </conditionalFormatting>
  <conditionalFormatting sqref="G211">
    <cfRule type="notContainsBlanks" dxfId="4822" priority="1324">
      <formula>LEN(TRIM(G211))&gt;0</formula>
    </cfRule>
  </conditionalFormatting>
  <conditionalFormatting sqref="F211">
    <cfRule type="notContainsBlanks" dxfId="4821" priority="1325">
      <formula>LEN(TRIM(F211))&gt;0</formula>
    </cfRule>
  </conditionalFormatting>
  <conditionalFormatting sqref="E211 E214 E217">
    <cfRule type="notContainsBlanks" dxfId="4820" priority="1326">
      <formula>LEN(TRIM(E211))&gt;0</formula>
    </cfRule>
  </conditionalFormatting>
  <conditionalFormatting sqref="D211">
    <cfRule type="notContainsBlanks" dxfId="4819" priority="1327">
      <formula>LEN(TRIM(D211))&gt;0</formula>
    </cfRule>
  </conditionalFormatting>
  <conditionalFormatting sqref="C211">
    <cfRule type="notContainsBlanks" dxfId="4818" priority="1328">
      <formula>LEN(TRIM(C211))&gt;0</formula>
    </cfRule>
  </conditionalFormatting>
  <conditionalFormatting sqref="I211">
    <cfRule type="notContainsBlanks" dxfId="4817" priority="1329">
      <formula>LEN(TRIM(I211))&gt;0</formula>
    </cfRule>
  </conditionalFormatting>
  <conditionalFormatting sqref="N214 N217">
    <cfRule type="expression" dxfId="4816" priority="1330">
      <formula>N214=" "</formula>
    </cfRule>
  </conditionalFormatting>
  <conditionalFormatting sqref="N214 N217">
    <cfRule type="expression" dxfId="4815" priority="1331">
      <formula>N214="NO PRESENTÓ CERTIFICADO"</formula>
    </cfRule>
  </conditionalFormatting>
  <conditionalFormatting sqref="N214 N217">
    <cfRule type="expression" dxfId="4814" priority="1332">
      <formula>N214="PRESENTÓ CERTIFICADO"</formula>
    </cfRule>
  </conditionalFormatting>
  <conditionalFormatting sqref="P214 P217">
    <cfRule type="expression" dxfId="4813" priority="1333">
      <formula>Q214="NO SUBSANABLE"</formula>
    </cfRule>
  </conditionalFormatting>
  <conditionalFormatting sqref="P214 P217">
    <cfRule type="expression" dxfId="4812" priority="1334">
      <formula>Q214="REQUERIMIENTOS SUBSANADOS"</formula>
    </cfRule>
  </conditionalFormatting>
  <conditionalFormatting sqref="P214 P217">
    <cfRule type="expression" dxfId="4811" priority="1335">
      <formula>Q214="PENDIENTES POR SUBSANAR"</formula>
    </cfRule>
  </conditionalFormatting>
  <conditionalFormatting sqref="P214 P217">
    <cfRule type="expression" dxfId="4810" priority="1336">
      <formula>Q214="SIN OBSERVACIÓN"</formula>
    </cfRule>
  </conditionalFormatting>
  <conditionalFormatting sqref="P214 P217">
    <cfRule type="containsBlanks" dxfId="4809" priority="1337">
      <formula>LEN(TRIM(P214))=0</formula>
    </cfRule>
  </conditionalFormatting>
  <conditionalFormatting sqref="O214 O217">
    <cfRule type="cellIs" dxfId="4808" priority="1338" operator="equal">
      <formula>"PENDIENTE POR DESCRIPCIÓN"</formula>
    </cfRule>
  </conditionalFormatting>
  <conditionalFormatting sqref="O214 O217">
    <cfRule type="cellIs" dxfId="4807" priority="1339" operator="equal">
      <formula>"DESCRIPCIÓN INSUFICIENTE"</formula>
    </cfRule>
  </conditionalFormatting>
  <conditionalFormatting sqref="O214 O217">
    <cfRule type="cellIs" dxfId="4806" priority="1340" operator="equal">
      <formula>"NO ESTÁ ACORDE A ITEM 5.2.1 (T.R.)"</formula>
    </cfRule>
  </conditionalFormatting>
  <conditionalFormatting sqref="O214 O217">
    <cfRule type="cellIs" dxfId="4805" priority="1341" operator="equal">
      <formula>"ACORDE A ITEM 5.2.1 (T.R.)"</formula>
    </cfRule>
  </conditionalFormatting>
  <conditionalFormatting sqref="Q214 Q217">
    <cfRule type="containsBlanks" dxfId="4804" priority="1342">
      <formula>LEN(TRIM(Q214))=0</formula>
    </cfRule>
  </conditionalFormatting>
  <conditionalFormatting sqref="Q214 Q217">
    <cfRule type="cellIs" dxfId="4803" priority="1343" operator="equal">
      <formula>"REQUERIMIENTOS SUBSANADOS"</formula>
    </cfRule>
  </conditionalFormatting>
  <conditionalFormatting sqref="Q214 Q217">
    <cfRule type="containsText" dxfId="4802" priority="1344" operator="containsText" text="NO SUBSANABLE">
      <formula>NOT(ISERROR(SEARCH(("NO SUBSANABLE"),(Q214))))</formula>
    </cfRule>
  </conditionalFormatting>
  <conditionalFormatting sqref="Q214 Q217">
    <cfRule type="containsText" dxfId="4801" priority="1345" operator="containsText" text="PENDIENTES POR SUBSANAR">
      <formula>NOT(ISERROR(SEARCH(("PENDIENTES POR SUBSANAR"),(Q214))))</formula>
    </cfRule>
  </conditionalFormatting>
  <conditionalFormatting sqref="Q214 Q217">
    <cfRule type="containsText" dxfId="4800" priority="1346" operator="containsText" text="SIN OBSERVACIÓN">
      <formula>NOT(ISERROR(SEARCH(("SIN OBSERVACIÓN"),(Q214))))</formula>
    </cfRule>
  </conditionalFormatting>
  <conditionalFormatting sqref="R214 R217">
    <cfRule type="containsBlanks" dxfId="4799" priority="1347">
      <formula>LEN(TRIM(R214))=0</formula>
    </cfRule>
  </conditionalFormatting>
  <conditionalFormatting sqref="R214 R217">
    <cfRule type="cellIs" dxfId="4798" priority="1348" operator="equal">
      <formula>"NO CUMPLEN CON LO SOLICITADO"</formula>
    </cfRule>
  </conditionalFormatting>
  <conditionalFormatting sqref="R214 R217">
    <cfRule type="cellIs" dxfId="4797" priority="1349" operator="equal">
      <formula>"CUMPLEN CON LO SOLICITADO"</formula>
    </cfRule>
  </conditionalFormatting>
  <conditionalFormatting sqref="R214 R217">
    <cfRule type="cellIs" dxfId="4796" priority="1350" operator="equal">
      <formula>"PENDIENTES"</formula>
    </cfRule>
  </conditionalFormatting>
  <conditionalFormatting sqref="R214 R217">
    <cfRule type="cellIs" dxfId="4795" priority="1351" operator="equal">
      <formula>"NINGUNO"</formula>
    </cfRule>
  </conditionalFormatting>
  <conditionalFormatting sqref="H214 H217">
    <cfRule type="notContainsBlanks" dxfId="4794" priority="1352">
      <formula>LEN(TRIM(H214))&gt;0</formula>
    </cfRule>
  </conditionalFormatting>
  <conditionalFormatting sqref="G214 G217">
    <cfRule type="notContainsBlanks" dxfId="4793" priority="1353">
      <formula>LEN(TRIM(G214))&gt;0</formula>
    </cfRule>
  </conditionalFormatting>
  <conditionalFormatting sqref="F214 F217">
    <cfRule type="notContainsBlanks" dxfId="4792" priority="1354">
      <formula>LEN(TRIM(F214))&gt;0</formula>
    </cfRule>
  </conditionalFormatting>
  <conditionalFormatting sqref="E214 E217">
    <cfRule type="notContainsBlanks" dxfId="4791" priority="1355">
      <formula>LEN(TRIM(E214))&gt;0</formula>
    </cfRule>
  </conditionalFormatting>
  <conditionalFormatting sqref="D214 D217">
    <cfRule type="notContainsBlanks" dxfId="4790" priority="1356">
      <formula>LEN(TRIM(D214))&gt;0</formula>
    </cfRule>
  </conditionalFormatting>
  <conditionalFormatting sqref="C214 C217">
    <cfRule type="notContainsBlanks" dxfId="4789" priority="1357">
      <formula>LEN(TRIM(C214))&gt;0</formula>
    </cfRule>
  </conditionalFormatting>
  <conditionalFormatting sqref="I214 I217">
    <cfRule type="notContainsBlanks" dxfId="4788" priority="1358">
      <formula>LEN(TRIM(I214))&gt;0</formula>
    </cfRule>
  </conditionalFormatting>
  <conditionalFormatting sqref="N220">
    <cfRule type="expression" dxfId="4787" priority="1359">
      <formula>N220=" "</formula>
    </cfRule>
  </conditionalFormatting>
  <conditionalFormatting sqref="N220">
    <cfRule type="expression" dxfId="4786" priority="1360">
      <formula>N220="NO PRESENTÓ CERTIFICADO"</formula>
    </cfRule>
  </conditionalFormatting>
  <conditionalFormatting sqref="N220">
    <cfRule type="expression" dxfId="4785" priority="1361">
      <formula>N220="PRESENTÓ CERTIFICADO"</formula>
    </cfRule>
  </conditionalFormatting>
  <conditionalFormatting sqref="P220">
    <cfRule type="expression" dxfId="4784" priority="1362">
      <formula>Q220="NO SUBSANABLE"</formula>
    </cfRule>
  </conditionalFormatting>
  <conditionalFormatting sqref="P220">
    <cfRule type="expression" dxfId="4783" priority="1363">
      <formula>Q220="REQUERIMIENTOS SUBSANADOS"</formula>
    </cfRule>
  </conditionalFormatting>
  <conditionalFormatting sqref="P220">
    <cfRule type="expression" dxfId="4782" priority="1364">
      <formula>Q220="PENDIENTES POR SUBSANAR"</formula>
    </cfRule>
  </conditionalFormatting>
  <conditionalFormatting sqref="P220">
    <cfRule type="expression" dxfId="4781" priority="1365">
      <formula>Q220="SIN OBSERVACIÓN"</formula>
    </cfRule>
  </conditionalFormatting>
  <conditionalFormatting sqref="P220">
    <cfRule type="containsBlanks" dxfId="4780" priority="1366">
      <formula>LEN(TRIM(P220))=0</formula>
    </cfRule>
  </conditionalFormatting>
  <conditionalFormatting sqref="O220">
    <cfRule type="cellIs" dxfId="4779" priority="1367" operator="equal">
      <formula>"PENDIENTE POR DESCRIPCIÓN"</formula>
    </cfRule>
  </conditionalFormatting>
  <conditionalFormatting sqref="O220">
    <cfRule type="cellIs" dxfId="4778" priority="1368" operator="equal">
      <formula>"DESCRIPCIÓN INSUFICIENTE"</formula>
    </cfRule>
  </conditionalFormatting>
  <conditionalFormatting sqref="O220">
    <cfRule type="cellIs" dxfId="4777" priority="1369" operator="equal">
      <formula>"NO ESTÁ ACORDE A ITEM 5.2.1 (T.R.)"</formula>
    </cfRule>
  </conditionalFormatting>
  <conditionalFormatting sqref="O220">
    <cfRule type="cellIs" dxfId="4776" priority="1370" operator="equal">
      <formula>"ACORDE A ITEM 5.2.1 (T.R.)"</formula>
    </cfRule>
  </conditionalFormatting>
  <conditionalFormatting sqref="Q220">
    <cfRule type="containsBlanks" dxfId="4775" priority="1371">
      <formula>LEN(TRIM(Q220))=0</formula>
    </cfRule>
  </conditionalFormatting>
  <conditionalFormatting sqref="Q220">
    <cfRule type="cellIs" dxfId="4774" priority="1372" operator="equal">
      <formula>"REQUERIMIENTOS SUBSANADOS"</formula>
    </cfRule>
  </conditionalFormatting>
  <conditionalFormatting sqref="Q220">
    <cfRule type="containsText" dxfId="4773" priority="1373" operator="containsText" text="NO SUBSANABLE">
      <formula>NOT(ISERROR(SEARCH(("NO SUBSANABLE"),(Q220))))</formula>
    </cfRule>
  </conditionalFormatting>
  <conditionalFormatting sqref="Q220">
    <cfRule type="containsText" dxfId="4772" priority="1374" operator="containsText" text="PENDIENTES POR SUBSANAR">
      <formula>NOT(ISERROR(SEARCH(("PENDIENTES POR SUBSANAR"),(Q220))))</formula>
    </cfRule>
  </conditionalFormatting>
  <conditionalFormatting sqref="Q220">
    <cfRule type="containsText" dxfId="4771" priority="1375" operator="containsText" text="SIN OBSERVACIÓN">
      <formula>NOT(ISERROR(SEARCH(("SIN OBSERVACIÓN"),(Q220))))</formula>
    </cfRule>
  </conditionalFormatting>
  <conditionalFormatting sqref="R220">
    <cfRule type="containsBlanks" dxfId="4770" priority="1376">
      <formula>LEN(TRIM(R220))=0</formula>
    </cfRule>
  </conditionalFormatting>
  <conditionalFormatting sqref="R220">
    <cfRule type="cellIs" dxfId="4769" priority="1377" operator="equal">
      <formula>"NO CUMPLEN CON LO SOLICITADO"</formula>
    </cfRule>
  </conditionalFormatting>
  <conditionalFormatting sqref="R220">
    <cfRule type="cellIs" dxfId="4768" priority="1378" operator="equal">
      <formula>"CUMPLEN CON LO SOLICITADO"</formula>
    </cfRule>
  </conditionalFormatting>
  <conditionalFormatting sqref="R220">
    <cfRule type="cellIs" dxfId="4767" priority="1379" operator="equal">
      <formula>"PENDIENTES"</formula>
    </cfRule>
  </conditionalFormatting>
  <conditionalFormatting sqref="R220">
    <cfRule type="cellIs" dxfId="4766" priority="1380" operator="equal">
      <formula>"NINGUNO"</formula>
    </cfRule>
  </conditionalFormatting>
  <conditionalFormatting sqref="H220">
    <cfRule type="notContainsBlanks" dxfId="4765" priority="1381">
      <formula>LEN(TRIM(H220))&gt;0</formula>
    </cfRule>
  </conditionalFormatting>
  <conditionalFormatting sqref="G220">
    <cfRule type="notContainsBlanks" dxfId="4764" priority="1382">
      <formula>LEN(TRIM(G220))&gt;0</formula>
    </cfRule>
  </conditionalFormatting>
  <conditionalFormatting sqref="F220">
    <cfRule type="notContainsBlanks" dxfId="4763" priority="1383">
      <formula>LEN(TRIM(F220))&gt;0</formula>
    </cfRule>
  </conditionalFormatting>
  <conditionalFormatting sqref="E220">
    <cfRule type="notContainsBlanks" dxfId="4762" priority="1384">
      <formula>LEN(TRIM(E220))&gt;0</formula>
    </cfRule>
  </conditionalFormatting>
  <conditionalFormatting sqref="D220">
    <cfRule type="notContainsBlanks" dxfId="4761" priority="1385">
      <formula>LEN(TRIM(D220))&gt;0</formula>
    </cfRule>
  </conditionalFormatting>
  <conditionalFormatting sqref="C220">
    <cfRule type="notContainsBlanks" dxfId="4760" priority="1386">
      <formula>LEN(TRIM(C220))&gt;0</formula>
    </cfRule>
  </conditionalFormatting>
  <conditionalFormatting sqref="I220">
    <cfRule type="notContainsBlanks" dxfId="4759" priority="1387">
      <formula>LEN(TRIM(I220))&gt;0</formula>
    </cfRule>
  </conditionalFormatting>
  <conditionalFormatting sqref="T211">
    <cfRule type="cellIs" dxfId="4758" priority="1388" operator="equal">
      <formula>"NO"</formula>
    </cfRule>
  </conditionalFormatting>
  <conditionalFormatting sqref="T211">
    <cfRule type="cellIs" dxfId="4757" priority="1389" operator="equal">
      <formula>"SI"</formula>
    </cfRule>
  </conditionalFormatting>
  <conditionalFormatting sqref="S214 S217 S220">
    <cfRule type="cellIs" dxfId="4756" priority="1390" operator="greaterThan">
      <formula>0</formula>
    </cfRule>
  </conditionalFormatting>
  <conditionalFormatting sqref="S214 S217 S220">
    <cfRule type="cellIs" dxfId="4755" priority="1391" operator="equal">
      <formula>0</formula>
    </cfRule>
  </conditionalFormatting>
  <conditionalFormatting sqref="N223">
    <cfRule type="expression" dxfId="4754" priority="1392">
      <formula>N223=" "</formula>
    </cfRule>
  </conditionalFormatting>
  <conditionalFormatting sqref="N223">
    <cfRule type="expression" dxfId="4753" priority="1393">
      <formula>N223="NO PRESENTÓ CERTIFICADO"</formula>
    </cfRule>
  </conditionalFormatting>
  <conditionalFormatting sqref="N223">
    <cfRule type="expression" dxfId="4752" priority="1394">
      <formula>N223="PRESENTÓ CERTIFICADO"</formula>
    </cfRule>
  </conditionalFormatting>
  <conditionalFormatting sqref="P223">
    <cfRule type="expression" dxfId="4751" priority="1395">
      <formula>Q223="NO SUBSANABLE"</formula>
    </cfRule>
  </conditionalFormatting>
  <conditionalFormatting sqref="P223">
    <cfRule type="expression" dxfId="4750" priority="1396">
      <formula>Q223="REQUERIMIENTOS SUBSANADOS"</formula>
    </cfRule>
  </conditionalFormatting>
  <conditionalFormatting sqref="P223">
    <cfRule type="expression" dxfId="4749" priority="1397">
      <formula>Q223="PENDIENTES POR SUBSANAR"</formula>
    </cfRule>
  </conditionalFormatting>
  <conditionalFormatting sqref="P223">
    <cfRule type="expression" dxfId="4748" priority="1398">
      <formula>Q223="SIN OBSERVACIÓN"</formula>
    </cfRule>
  </conditionalFormatting>
  <conditionalFormatting sqref="P223">
    <cfRule type="containsBlanks" dxfId="4747" priority="1399">
      <formula>LEN(TRIM(P223))=0</formula>
    </cfRule>
  </conditionalFormatting>
  <conditionalFormatting sqref="O223">
    <cfRule type="cellIs" dxfId="4746" priority="1400" operator="equal">
      <formula>"PENDIENTE POR DESCRIPCIÓN"</formula>
    </cfRule>
  </conditionalFormatting>
  <conditionalFormatting sqref="O223">
    <cfRule type="cellIs" dxfId="4745" priority="1401" operator="equal">
      <formula>"DESCRIPCIÓN INSUFICIENTE"</formula>
    </cfRule>
  </conditionalFormatting>
  <conditionalFormatting sqref="O223">
    <cfRule type="cellIs" dxfId="4744" priority="1402" operator="equal">
      <formula>"NO ESTÁ ACORDE A ITEM 5.2.1 (T.R.)"</formula>
    </cfRule>
  </conditionalFormatting>
  <conditionalFormatting sqref="O223">
    <cfRule type="cellIs" dxfId="4743" priority="1403" operator="equal">
      <formula>"ACORDE A ITEM 5.2.1 (T.R.)"</formula>
    </cfRule>
  </conditionalFormatting>
  <conditionalFormatting sqref="Q223">
    <cfRule type="containsBlanks" dxfId="4742" priority="1404">
      <formula>LEN(TRIM(Q223))=0</formula>
    </cfRule>
  </conditionalFormatting>
  <conditionalFormatting sqref="Q223">
    <cfRule type="cellIs" dxfId="4741" priority="1405" operator="equal">
      <formula>"REQUERIMIENTOS SUBSANADOS"</formula>
    </cfRule>
  </conditionalFormatting>
  <conditionalFormatting sqref="Q223">
    <cfRule type="containsText" dxfId="4740" priority="1406" operator="containsText" text="NO SUBSANABLE">
      <formula>NOT(ISERROR(SEARCH(("NO SUBSANABLE"),(Q223))))</formula>
    </cfRule>
  </conditionalFormatting>
  <conditionalFormatting sqref="Q223">
    <cfRule type="containsText" dxfId="4739" priority="1407" operator="containsText" text="PENDIENTES POR SUBSANAR">
      <formula>NOT(ISERROR(SEARCH(("PENDIENTES POR SUBSANAR"),(Q223))))</formula>
    </cfRule>
  </conditionalFormatting>
  <conditionalFormatting sqref="Q223">
    <cfRule type="containsText" dxfId="4738" priority="1408" operator="containsText" text="SIN OBSERVACIÓN">
      <formula>NOT(ISERROR(SEARCH(("SIN OBSERVACIÓN"),(Q223))))</formula>
    </cfRule>
  </conditionalFormatting>
  <conditionalFormatting sqref="R223">
    <cfRule type="containsBlanks" dxfId="4737" priority="1409">
      <formula>LEN(TRIM(R223))=0</formula>
    </cfRule>
  </conditionalFormatting>
  <conditionalFormatting sqref="R223">
    <cfRule type="cellIs" dxfId="4736" priority="1410" operator="equal">
      <formula>"NO CUMPLEN CON LO SOLICITADO"</formula>
    </cfRule>
  </conditionalFormatting>
  <conditionalFormatting sqref="R223">
    <cfRule type="cellIs" dxfId="4735" priority="1411" operator="equal">
      <formula>"CUMPLEN CON LO SOLICITADO"</formula>
    </cfRule>
  </conditionalFormatting>
  <conditionalFormatting sqref="R223">
    <cfRule type="cellIs" dxfId="4734" priority="1412" operator="equal">
      <formula>"PENDIENTES"</formula>
    </cfRule>
  </conditionalFormatting>
  <conditionalFormatting sqref="R223">
    <cfRule type="cellIs" dxfId="4733" priority="1413" operator="equal">
      <formula>"NINGUNO"</formula>
    </cfRule>
  </conditionalFormatting>
  <conditionalFormatting sqref="H223">
    <cfRule type="notContainsBlanks" dxfId="4732" priority="1414">
      <formula>LEN(TRIM(H223))&gt;0</formula>
    </cfRule>
  </conditionalFormatting>
  <conditionalFormatting sqref="G223">
    <cfRule type="notContainsBlanks" dxfId="4731" priority="1415">
      <formula>LEN(TRIM(G223))&gt;0</formula>
    </cfRule>
  </conditionalFormatting>
  <conditionalFormatting sqref="F223">
    <cfRule type="notContainsBlanks" dxfId="4730" priority="1416">
      <formula>LEN(TRIM(F223))&gt;0</formula>
    </cfRule>
  </conditionalFormatting>
  <conditionalFormatting sqref="E223">
    <cfRule type="notContainsBlanks" dxfId="4729" priority="1417">
      <formula>LEN(TRIM(E223))&gt;0</formula>
    </cfRule>
  </conditionalFormatting>
  <conditionalFormatting sqref="D223">
    <cfRule type="notContainsBlanks" dxfId="4728" priority="1418">
      <formula>LEN(TRIM(D223))&gt;0</formula>
    </cfRule>
  </conditionalFormatting>
  <conditionalFormatting sqref="C223">
    <cfRule type="notContainsBlanks" dxfId="4727" priority="1419">
      <formula>LEN(TRIM(C223))&gt;0</formula>
    </cfRule>
  </conditionalFormatting>
  <conditionalFormatting sqref="I223">
    <cfRule type="notContainsBlanks" dxfId="4726" priority="1420">
      <formula>LEN(TRIM(I223))&gt;0</formula>
    </cfRule>
  </conditionalFormatting>
  <conditionalFormatting sqref="S223">
    <cfRule type="cellIs" dxfId="4725" priority="1421" operator="greaterThan">
      <formula>0</formula>
    </cfRule>
  </conditionalFormatting>
  <conditionalFormatting sqref="S223">
    <cfRule type="cellIs" dxfId="4724" priority="1422" operator="equal">
      <formula>0</formula>
    </cfRule>
  </conditionalFormatting>
  <conditionalFormatting sqref="N233">
    <cfRule type="expression" dxfId="4723" priority="1423">
      <formula>N233=" "</formula>
    </cfRule>
  </conditionalFormatting>
  <conditionalFormatting sqref="N233">
    <cfRule type="expression" dxfId="4722" priority="1424">
      <formula>N233="NO PRESENTÓ CERTIFICADO"</formula>
    </cfRule>
  </conditionalFormatting>
  <conditionalFormatting sqref="N233">
    <cfRule type="expression" dxfId="4721" priority="1425">
      <formula>N233="PRESENTÓ CERTIFICADO"</formula>
    </cfRule>
  </conditionalFormatting>
  <conditionalFormatting sqref="S233">
    <cfRule type="cellIs" dxfId="4720" priority="1426" operator="greaterThan">
      <formula>0</formula>
    </cfRule>
  </conditionalFormatting>
  <conditionalFormatting sqref="S233">
    <cfRule type="cellIs" dxfId="4719" priority="1427" operator="equal">
      <formula>0</formula>
    </cfRule>
  </conditionalFormatting>
  <conditionalFormatting sqref="P233">
    <cfRule type="expression" dxfId="4718" priority="1428">
      <formula>Q233="NO SUBSANABLE"</formula>
    </cfRule>
  </conditionalFormatting>
  <conditionalFormatting sqref="P233">
    <cfRule type="expression" dxfId="4717" priority="1429">
      <formula>Q233="REQUERIMIENTOS SUBSANADOS"</formula>
    </cfRule>
  </conditionalFormatting>
  <conditionalFormatting sqref="P233">
    <cfRule type="expression" dxfId="4716" priority="1430">
      <formula>Q233="PENDIENTES POR SUBSANAR"</formula>
    </cfRule>
  </conditionalFormatting>
  <conditionalFormatting sqref="P233">
    <cfRule type="expression" dxfId="4715" priority="1431">
      <formula>Q233="SIN OBSERVACIÓN"</formula>
    </cfRule>
  </conditionalFormatting>
  <conditionalFormatting sqref="P233">
    <cfRule type="containsBlanks" dxfId="4714" priority="1432">
      <formula>LEN(TRIM(P233))=0</formula>
    </cfRule>
  </conditionalFormatting>
  <conditionalFormatting sqref="O233">
    <cfRule type="cellIs" dxfId="4713" priority="1433" operator="equal">
      <formula>"PENDIENTE POR DESCRIPCIÓN"</formula>
    </cfRule>
  </conditionalFormatting>
  <conditionalFormatting sqref="O233">
    <cfRule type="cellIs" dxfId="4712" priority="1434" operator="equal">
      <formula>"DESCRIPCIÓN INSUFICIENTE"</formula>
    </cfRule>
  </conditionalFormatting>
  <conditionalFormatting sqref="O233">
    <cfRule type="cellIs" dxfId="4711" priority="1435" operator="equal">
      <formula>"NO ESTÁ ACORDE A ITEM 5.2.1 (T.R.)"</formula>
    </cfRule>
  </conditionalFormatting>
  <conditionalFormatting sqref="O233">
    <cfRule type="cellIs" dxfId="4710" priority="1436" operator="equal">
      <formula>"ACORDE A ITEM 5.2.1 (T.R.)"</formula>
    </cfRule>
  </conditionalFormatting>
  <conditionalFormatting sqref="Q233">
    <cfRule type="containsBlanks" dxfId="4709" priority="1437">
      <formula>LEN(TRIM(Q233))=0</formula>
    </cfRule>
  </conditionalFormatting>
  <conditionalFormatting sqref="Q233">
    <cfRule type="cellIs" dxfId="4708" priority="1438" operator="equal">
      <formula>"REQUERIMIENTOS SUBSANADOS"</formula>
    </cfRule>
  </conditionalFormatting>
  <conditionalFormatting sqref="Q233">
    <cfRule type="containsText" dxfId="4707" priority="1439" operator="containsText" text="NO SUBSANABLE">
      <formula>NOT(ISERROR(SEARCH(("NO SUBSANABLE"),(Q233))))</formula>
    </cfRule>
  </conditionalFormatting>
  <conditionalFormatting sqref="Q233">
    <cfRule type="containsText" dxfId="4706" priority="1440" operator="containsText" text="PENDIENTES POR SUBSANAR">
      <formula>NOT(ISERROR(SEARCH(("PENDIENTES POR SUBSANAR"),(Q233))))</formula>
    </cfRule>
  </conditionalFormatting>
  <conditionalFormatting sqref="Q233">
    <cfRule type="containsText" dxfId="4705" priority="1441" operator="containsText" text="SIN OBSERVACIÓN">
      <formula>NOT(ISERROR(SEARCH(("SIN OBSERVACIÓN"),(Q233))))</formula>
    </cfRule>
  </conditionalFormatting>
  <conditionalFormatting sqref="R233">
    <cfRule type="containsBlanks" dxfId="4704" priority="1442">
      <formula>LEN(TRIM(R233))=0</formula>
    </cfRule>
  </conditionalFormatting>
  <conditionalFormatting sqref="R233">
    <cfRule type="cellIs" dxfId="4703" priority="1443" operator="equal">
      <formula>"NO CUMPLEN CON LO SOLICITADO"</formula>
    </cfRule>
  </conditionalFormatting>
  <conditionalFormatting sqref="R233">
    <cfRule type="cellIs" dxfId="4702" priority="1444" operator="equal">
      <formula>"CUMPLEN CON LO SOLICITADO"</formula>
    </cfRule>
  </conditionalFormatting>
  <conditionalFormatting sqref="R233">
    <cfRule type="cellIs" dxfId="4701" priority="1445" operator="equal">
      <formula>"PENDIENTES"</formula>
    </cfRule>
  </conditionalFormatting>
  <conditionalFormatting sqref="R233">
    <cfRule type="cellIs" dxfId="4700" priority="1446" operator="equal">
      <formula>"NINGUNO"</formula>
    </cfRule>
  </conditionalFormatting>
  <conditionalFormatting sqref="B248">
    <cfRule type="cellIs" dxfId="4699" priority="1447" operator="equal">
      <formula>"NO CUMPLE CON LA EXPERIENCIA REQUERIDA"</formula>
    </cfRule>
  </conditionalFormatting>
  <conditionalFormatting sqref="B248">
    <cfRule type="cellIs" dxfId="4698" priority="1448" operator="equal">
      <formula>"CUMPLE CON LA EXPERIENCIA REQUERIDA"</formula>
    </cfRule>
  </conditionalFormatting>
  <conditionalFormatting sqref="H233">
    <cfRule type="notContainsBlanks" dxfId="4697" priority="1449">
      <formula>LEN(TRIM(H233))&gt;0</formula>
    </cfRule>
  </conditionalFormatting>
  <conditionalFormatting sqref="G233">
    <cfRule type="notContainsBlanks" dxfId="4696" priority="1450">
      <formula>LEN(TRIM(G233))&gt;0</formula>
    </cfRule>
  </conditionalFormatting>
  <conditionalFormatting sqref="F233">
    <cfRule type="notContainsBlanks" dxfId="4695" priority="1451">
      <formula>LEN(TRIM(F233))&gt;0</formula>
    </cfRule>
  </conditionalFormatting>
  <conditionalFormatting sqref="E233">
    <cfRule type="notContainsBlanks" dxfId="4694" priority="1452">
      <formula>LEN(TRIM(E233))&gt;0</formula>
    </cfRule>
  </conditionalFormatting>
  <conditionalFormatting sqref="D233">
    <cfRule type="notContainsBlanks" dxfId="4693" priority="1453">
      <formula>LEN(TRIM(D233))&gt;0</formula>
    </cfRule>
  </conditionalFormatting>
  <conditionalFormatting sqref="C233">
    <cfRule type="notContainsBlanks" dxfId="4692" priority="1454">
      <formula>LEN(TRIM(C233))&gt;0</formula>
    </cfRule>
  </conditionalFormatting>
  <conditionalFormatting sqref="I233">
    <cfRule type="notContainsBlanks" dxfId="4691" priority="1455">
      <formula>LEN(TRIM(I233))&gt;0</formula>
    </cfRule>
  </conditionalFormatting>
  <conditionalFormatting sqref="N236 N239">
    <cfRule type="expression" dxfId="4690" priority="1456">
      <formula>N236=" "</formula>
    </cfRule>
  </conditionalFormatting>
  <conditionalFormatting sqref="N236 N239">
    <cfRule type="expression" dxfId="4689" priority="1457">
      <formula>N236="NO PRESENTÓ CERTIFICADO"</formula>
    </cfRule>
  </conditionalFormatting>
  <conditionalFormatting sqref="N236 N239">
    <cfRule type="expression" dxfId="4688" priority="1458">
      <formula>N236="PRESENTÓ CERTIFICADO"</formula>
    </cfRule>
  </conditionalFormatting>
  <conditionalFormatting sqref="P236 P239">
    <cfRule type="expression" dxfId="4687" priority="1459">
      <formula>Q236="NO SUBSANABLE"</formula>
    </cfRule>
  </conditionalFormatting>
  <conditionalFormatting sqref="P236 P239">
    <cfRule type="expression" dxfId="4686" priority="1460">
      <formula>Q236="REQUERIMIENTOS SUBSANADOS"</formula>
    </cfRule>
  </conditionalFormatting>
  <conditionalFormatting sqref="P236 P239">
    <cfRule type="expression" dxfId="4685" priority="1461">
      <formula>Q236="PENDIENTES POR SUBSANAR"</formula>
    </cfRule>
  </conditionalFormatting>
  <conditionalFormatting sqref="P236 P239">
    <cfRule type="expression" dxfId="4684" priority="1462">
      <formula>Q236="SIN OBSERVACIÓN"</formula>
    </cfRule>
  </conditionalFormatting>
  <conditionalFormatting sqref="P236 P239">
    <cfRule type="containsBlanks" dxfId="4683" priority="1463">
      <formula>LEN(TRIM(P236))=0</formula>
    </cfRule>
  </conditionalFormatting>
  <conditionalFormatting sqref="O236 O239">
    <cfRule type="cellIs" dxfId="4682" priority="1464" operator="equal">
      <formula>"PENDIENTE POR DESCRIPCIÓN"</formula>
    </cfRule>
  </conditionalFormatting>
  <conditionalFormatting sqref="O236 O239">
    <cfRule type="cellIs" dxfId="4681" priority="1465" operator="equal">
      <formula>"DESCRIPCIÓN INSUFICIENTE"</formula>
    </cfRule>
  </conditionalFormatting>
  <conditionalFormatting sqref="O236 O239">
    <cfRule type="cellIs" dxfId="4680" priority="1466" operator="equal">
      <formula>"NO ESTÁ ACORDE A ITEM 5.2.1 (T.R.)"</formula>
    </cfRule>
  </conditionalFormatting>
  <conditionalFormatting sqref="O236 O239">
    <cfRule type="cellIs" dxfId="4679" priority="1467" operator="equal">
      <formula>"ACORDE A ITEM 5.2.1 (T.R.)"</formula>
    </cfRule>
  </conditionalFormatting>
  <conditionalFormatting sqref="Q236 Q239">
    <cfRule type="containsBlanks" dxfId="4678" priority="1468">
      <formula>LEN(TRIM(Q236))=0</formula>
    </cfRule>
  </conditionalFormatting>
  <conditionalFormatting sqref="Q236 Q239">
    <cfRule type="cellIs" dxfId="4677" priority="1469" operator="equal">
      <formula>"REQUERIMIENTOS SUBSANADOS"</formula>
    </cfRule>
  </conditionalFormatting>
  <conditionalFormatting sqref="Q236 Q239">
    <cfRule type="containsText" dxfId="4676" priority="1470" operator="containsText" text="NO SUBSANABLE">
      <formula>NOT(ISERROR(SEARCH(("NO SUBSANABLE"),(Q236))))</formula>
    </cfRule>
  </conditionalFormatting>
  <conditionalFormatting sqref="Q236 Q239">
    <cfRule type="containsText" dxfId="4675" priority="1471" operator="containsText" text="PENDIENTES POR SUBSANAR">
      <formula>NOT(ISERROR(SEARCH(("PENDIENTES POR SUBSANAR"),(Q236))))</formula>
    </cfRule>
  </conditionalFormatting>
  <conditionalFormatting sqref="Q236 Q239">
    <cfRule type="containsText" dxfId="4674" priority="1472" operator="containsText" text="SIN OBSERVACIÓN">
      <formula>NOT(ISERROR(SEARCH(("SIN OBSERVACIÓN"),(Q236))))</formula>
    </cfRule>
  </conditionalFormatting>
  <conditionalFormatting sqref="R236 R239">
    <cfRule type="containsBlanks" dxfId="4673" priority="1473">
      <formula>LEN(TRIM(R236))=0</formula>
    </cfRule>
  </conditionalFormatting>
  <conditionalFormatting sqref="R236 R239">
    <cfRule type="cellIs" dxfId="4672" priority="1474" operator="equal">
      <formula>"NO CUMPLEN CON LO SOLICITADO"</formula>
    </cfRule>
  </conditionalFormatting>
  <conditionalFormatting sqref="R236 R239">
    <cfRule type="cellIs" dxfId="4671" priority="1475" operator="equal">
      <formula>"CUMPLEN CON LO SOLICITADO"</formula>
    </cfRule>
  </conditionalFormatting>
  <conditionalFormatting sqref="R236 R239">
    <cfRule type="cellIs" dxfId="4670" priority="1476" operator="equal">
      <formula>"PENDIENTES"</formula>
    </cfRule>
  </conditionalFormatting>
  <conditionalFormatting sqref="R236 R239">
    <cfRule type="cellIs" dxfId="4669" priority="1477" operator="equal">
      <formula>"NINGUNO"</formula>
    </cfRule>
  </conditionalFormatting>
  <conditionalFormatting sqref="H236 H239">
    <cfRule type="notContainsBlanks" dxfId="4668" priority="1478">
      <formula>LEN(TRIM(H236))&gt;0</formula>
    </cfRule>
  </conditionalFormatting>
  <conditionalFormatting sqref="G236 G239">
    <cfRule type="notContainsBlanks" dxfId="4667" priority="1479">
      <formula>LEN(TRIM(G236))&gt;0</formula>
    </cfRule>
  </conditionalFormatting>
  <conditionalFormatting sqref="F236 F239">
    <cfRule type="notContainsBlanks" dxfId="4666" priority="1480">
      <formula>LEN(TRIM(F236))&gt;0</formula>
    </cfRule>
  </conditionalFormatting>
  <conditionalFormatting sqref="E236 E239">
    <cfRule type="notContainsBlanks" dxfId="4665" priority="1481">
      <formula>LEN(TRIM(E236))&gt;0</formula>
    </cfRule>
  </conditionalFormatting>
  <conditionalFormatting sqref="D236 D239">
    <cfRule type="notContainsBlanks" dxfId="4664" priority="1482">
      <formula>LEN(TRIM(D236))&gt;0</formula>
    </cfRule>
  </conditionalFormatting>
  <conditionalFormatting sqref="C236 C239">
    <cfRule type="notContainsBlanks" dxfId="4663" priority="1483">
      <formula>LEN(TRIM(C236))&gt;0</formula>
    </cfRule>
  </conditionalFormatting>
  <conditionalFormatting sqref="I236 I239">
    <cfRule type="notContainsBlanks" dxfId="4662" priority="1484">
      <formula>LEN(TRIM(I236))&gt;0</formula>
    </cfRule>
  </conditionalFormatting>
  <conditionalFormatting sqref="N242">
    <cfRule type="expression" dxfId="4661" priority="1485">
      <formula>N242=" "</formula>
    </cfRule>
  </conditionalFormatting>
  <conditionalFormatting sqref="N242">
    <cfRule type="expression" dxfId="4660" priority="1486">
      <formula>N242="NO PRESENTÓ CERTIFICADO"</formula>
    </cfRule>
  </conditionalFormatting>
  <conditionalFormatting sqref="N242">
    <cfRule type="expression" dxfId="4659" priority="1487">
      <formula>N242="PRESENTÓ CERTIFICADO"</formula>
    </cfRule>
  </conditionalFormatting>
  <conditionalFormatting sqref="P242">
    <cfRule type="expression" dxfId="4658" priority="1488">
      <formula>Q242="NO SUBSANABLE"</formula>
    </cfRule>
  </conditionalFormatting>
  <conditionalFormatting sqref="P242">
    <cfRule type="expression" dxfId="4657" priority="1489">
      <formula>Q242="REQUERIMIENTOS SUBSANADOS"</formula>
    </cfRule>
  </conditionalFormatting>
  <conditionalFormatting sqref="P242">
    <cfRule type="expression" dxfId="4656" priority="1490">
      <formula>Q242="PENDIENTES POR SUBSANAR"</formula>
    </cfRule>
  </conditionalFormatting>
  <conditionalFormatting sqref="P242">
    <cfRule type="expression" dxfId="4655" priority="1491">
      <formula>Q242="SIN OBSERVACIÓN"</formula>
    </cfRule>
  </conditionalFormatting>
  <conditionalFormatting sqref="P242">
    <cfRule type="containsBlanks" dxfId="4654" priority="1492">
      <formula>LEN(TRIM(P242))=0</formula>
    </cfRule>
  </conditionalFormatting>
  <conditionalFormatting sqref="O242">
    <cfRule type="cellIs" dxfId="4653" priority="1493" operator="equal">
      <formula>"PENDIENTE POR DESCRIPCIÓN"</formula>
    </cfRule>
  </conditionalFormatting>
  <conditionalFormatting sqref="O242">
    <cfRule type="cellIs" dxfId="4652" priority="1494" operator="equal">
      <formula>"DESCRIPCIÓN INSUFICIENTE"</formula>
    </cfRule>
  </conditionalFormatting>
  <conditionalFormatting sqref="O242">
    <cfRule type="cellIs" dxfId="4651" priority="1495" operator="equal">
      <formula>"NO ESTÁ ACORDE A ITEM 5.2.1 (T.R.)"</formula>
    </cfRule>
  </conditionalFormatting>
  <conditionalFormatting sqref="O242">
    <cfRule type="cellIs" dxfId="4650" priority="1496" operator="equal">
      <formula>"ACORDE A ITEM 5.2.1 (T.R.)"</formula>
    </cfRule>
  </conditionalFormatting>
  <conditionalFormatting sqref="Q242">
    <cfRule type="containsBlanks" dxfId="4649" priority="1497">
      <formula>LEN(TRIM(Q242))=0</formula>
    </cfRule>
  </conditionalFormatting>
  <conditionalFormatting sqref="Q242">
    <cfRule type="cellIs" dxfId="4648" priority="1498" operator="equal">
      <formula>"REQUERIMIENTOS SUBSANADOS"</formula>
    </cfRule>
  </conditionalFormatting>
  <conditionalFormatting sqref="Q242">
    <cfRule type="containsText" dxfId="4647" priority="1499" operator="containsText" text="NO SUBSANABLE">
      <formula>NOT(ISERROR(SEARCH(("NO SUBSANABLE"),(Q242))))</formula>
    </cfRule>
  </conditionalFormatting>
  <conditionalFormatting sqref="Q242">
    <cfRule type="containsText" dxfId="4646" priority="1500" operator="containsText" text="PENDIENTES POR SUBSANAR">
      <formula>NOT(ISERROR(SEARCH(("PENDIENTES POR SUBSANAR"),(Q242))))</formula>
    </cfRule>
  </conditionalFormatting>
  <conditionalFormatting sqref="Q242">
    <cfRule type="containsText" dxfId="4645" priority="1501" operator="containsText" text="SIN OBSERVACIÓN">
      <formula>NOT(ISERROR(SEARCH(("SIN OBSERVACIÓN"),(Q242))))</formula>
    </cfRule>
  </conditionalFormatting>
  <conditionalFormatting sqref="R242">
    <cfRule type="containsBlanks" dxfId="4644" priority="1502">
      <formula>LEN(TRIM(R242))=0</formula>
    </cfRule>
  </conditionalFormatting>
  <conditionalFormatting sqref="R242">
    <cfRule type="cellIs" dxfId="4643" priority="1503" operator="equal">
      <formula>"NO CUMPLEN CON LO SOLICITADO"</formula>
    </cfRule>
  </conditionalFormatting>
  <conditionalFormatting sqref="R242">
    <cfRule type="cellIs" dxfId="4642" priority="1504" operator="equal">
      <formula>"CUMPLEN CON LO SOLICITADO"</formula>
    </cfRule>
  </conditionalFormatting>
  <conditionalFormatting sqref="R242">
    <cfRule type="cellIs" dxfId="4641" priority="1505" operator="equal">
      <formula>"PENDIENTES"</formula>
    </cfRule>
  </conditionalFormatting>
  <conditionalFormatting sqref="R242">
    <cfRule type="cellIs" dxfId="4640" priority="1506" operator="equal">
      <formula>"NINGUNO"</formula>
    </cfRule>
  </conditionalFormatting>
  <conditionalFormatting sqref="H242">
    <cfRule type="notContainsBlanks" dxfId="4639" priority="1507">
      <formula>LEN(TRIM(H242))&gt;0</formula>
    </cfRule>
  </conditionalFormatting>
  <conditionalFormatting sqref="G242">
    <cfRule type="notContainsBlanks" dxfId="4638" priority="1508">
      <formula>LEN(TRIM(G242))&gt;0</formula>
    </cfRule>
  </conditionalFormatting>
  <conditionalFormatting sqref="F242">
    <cfRule type="notContainsBlanks" dxfId="4637" priority="1509">
      <formula>LEN(TRIM(F242))&gt;0</formula>
    </cfRule>
  </conditionalFormatting>
  <conditionalFormatting sqref="E242">
    <cfRule type="notContainsBlanks" dxfId="4636" priority="1510">
      <formula>LEN(TRIM(E242))&gt;0</formula>
    </cfRule>
  </conditionalFormatting>
  <conditionalFormatting sqref="D242">
    <cfRule type="notContainsBlanks" dxfId="4635" priority="1511">
      <formula>LEN(TRIM(D242))&gt;0</formula>
    </cfRule>
  </conditionalFormatting>
  <conditionalFormatting sqref="C242">
    <cfRule type="notContainsBlanks" dxfId="4634" priority="1512">
      <formula>LEN(TRIM(C242))&gt;0</formula>
    </cfRule>
  </conditionalFormatting>
  <conditionalFormatting sqref="I242">
    <cfRule type="notContainsBlanks" dxfId="4633" priority="1513">
      <formula>LEN(TRIM(I242))&gt;0</formula>
    </cfRule>
  </conditionalFormatting>
  <conditionalFormatting sqref="T233">
    <cfRule type="cellIs" dxfId="4632" priority="1514" operator="equal">
      <formula>"NO"</formula>
    </cfRule>
  </conditionalFormatting>
  <conditionalFormatting sqref="T233">
    <cfRule type="cellIs" dxfId="4631" priority="1515" operator="equal">
      <formula>"SI"</formula>
    </cfRule>
  </conditionalFormatting>
  <conditionalFormatting sqref="S236 S239 S242">
    <cfRule type="cellIs" dxfId="4630" priority="1516" operator="greaterThan">
      <formula>0</formula>
    </cfRule>
  </conditionalFormatting>
  <conditionalFormatting sqref="S236 S239 S242">
    <cfRule type="cellIs" dxfId="4629" priority="1517" operator="equal">
      <formula>0</formula>
    </cfRule>
  </conditionalFormatting>
  <conditionalFormatting sqref="N245">
    <cfRule type="expression" dxfId="4628" priority="1518">
      <formula>N245=" "</formula>
    </cfRule>
  </conditionalFormatting>
  <conditionalFormatting sqref="N245">
    <cfRule type="expression" dxfId="4627" priority="1519">
      <formula>N245="NO PRESENTÓ CERTIFICADO"</formula>
    </cfRule>
  </conditionalFormatting>
  <conditionalFormatting sqref="N245">
    <cfRule type="expression" dxfId="4626" priority="1520">
      <formula>N245="PRESENTÓ CERTIFICADO"</formula>
    </cfRule>
  </conditionalFormatting>
  <conditionalFormatting sqref="P245">
    <cfRule type="expression" dxfId="4625" priority="1521">
      <formula>Q245="NO SUBSANABLE"</formula>
    </cfRule>
  </conditionalFormatting>
  <conditionalFormatting sqref="P245">
    <cfRule type="expression" dxfId="4624" priority="1522">
      <formula>Q245="REQUERIMIENTOS SUBSANADOS"</formula>
    </cfRule>
  </conditionalFormatting>
  <conditionalFormatting sqref="P245">
    <cfRule type="expression" dxfId="4623" priority="1523">
      <formula>Q245="PENDIENTES POR SUBSANAR"</formula>
    </cfRule>
  </conditionalFormatting>
  <conditionalFormatting sqref="P245">
    <cfRule type="expression" dxfId="4622" priority="1524">
      <formula>Q245="SIN OBSERVACIÓN"</formula>
    </cfRule>
  </conditionalFormatting>
  <conditionalFormatting sqref="P245">
    <cfRule type="containsBlanks" dxfId="4621" priority="1525">
      <formula>LEN(TRIM(P245))=0</formula>
    </cfRule>
  </conditionalFormatting>
  <conditionalFormatting sqref="O245">
    <cfRule type="cellIs" dxfId="4620" priority="1526" operator="equal">
      <formula>"PENDIENTE POR DESCRIPCIÓN"</formula>
    </cfRule>
  </conditionalFormatting>
  <conditionalFormatting sqref="O245">
    <cfRule type="cellIs" dxfId="4619" priority="1527" operator="equal">
      <formula>"DESCRIPCIÓN INSUFICIENTE"</formula>
    </cfRule>
  </conditionalFormatting>
  <conditionalFormatting sqref="O245">
    <cfRule type="cellIs" dxfId="4618" priority="1528" operator="equal">
      <formula>"NO ESTÁ ACORDE A ITEM 5.2.1 (T.R.)"</formula>
    </cfRule>
  </conditionalFormatting>
  <conditionalFormatting sqref="O245">
    <cfRule type="cellIs" dxfId="4617" priority="1529" operator="equal">
      <formula>"ACORDE A ITEM 5.2.1 (T.R.)"</formula>
    </cfRule>
  </conditionalFormatting>
  <conditionalFormatting sqref="Q245">
    <cfRule type="containsBlanks" dxfId="4616" priority="1530">
      <formula>LEN(TRIM(Q245))=0</formula>
    </cfRule>
  </conditionalFormatting>
  <conditionalFormatting sqref="Q245">
    <cfRule type="cellIs" dxfId="4615" priority="1531" operator="equal">
      <formula>"REQUERIMIENTOS SUBSANADOS"</formula>
    </cfRule>
  </conditionalFormatting>
  <conditionalFormatting sqref="Q245">
    <cfRule type="containsText" dxfId="4614" priority="1532" operator="containsText" text="NO SUBSANABLE">
      <formula>NOT(ISERROR(SEARCH(("NO SUBSANABLE"),(Q245))))</formula>
    </cfRule>
  </conditionalFormatting>
  <conditionalFormatting sqref="Q245">
    <cfRule type="containsText" dxfId="4613" priority="1533" operator="containsText" text="PENDIENTES POR SUBSANAR">
      <formula>NOT(ISERROR(SEARCH(("PENDIENTES POR SUBSANAR"),(Q245))))</formula>
    </cfRule>
  </conditionalFormatting>
  <conditionalFormatting sqref="Q245">
    <cfRule type="containsText" dxfId="4612" priority="1534" operator="containsText" text="SIN OBSERVACIÓN">
      <formula>NOT(ISERROR(SEARCH(("SIN OBSERVACIÓN"),(Q245))))</formula>
    </cfRule>
  </conditionalFormatting>
  <conditionalFormatting sqref="R245">
    <cfRule type="containsBlanks" dxfId="4611" priority="1535">
      <formula>LEN(TRIM(R245))=0</formula>
    </cfRule>
  </conditionalFormatting>
  <conditionalFormatting sqref="R245">
    <cfRule type="cellIs" dxfId="4610" priority="1536" operator="equal">
      <formula>"NO CUMPLEN CON LO SOLICITADO"</formula>
    </cfRule>
  </conditionalFormatting>
  <conditionalFormatting sqref="R245">
    <cfRule type="cellIs" dxfId="4609" priority="1537" operator="equal">
      <formula>"CUMPLEN CON LO SOLICITADO"</formula>
    </cfRule>
  </conditionalFormatting>
  <conditionalFormatting sqref="R245">
    <cfRule type="cellIs" dxfId="4608" priority="1538" operator="equal">
      <formula>"PENDIENTES"</formula>
    </cfRule>
  </conditionalFormatting>
  <conditionalFormatting sqref="R245">
    <cfRule type="cellIs" dxfId="4607" priority="1539" operator="equal">
      <formula>"NINGUNO"</formula>
    </cfRule>
  </conditionalFormatting>
  <conditionalFormatting sqref="H245">
    <cfRule type="notContainsBlanks" dxfId="4606" priority="1540">
      <formula>LEN(TRIM(H245))&gt;0</formula>
    </cfRule>
  </conditionalFormatting>
  <conditionalFormatting sqref="G245">
    <cfRule type="notContainsBlanks" dxfId="4605" priority="1541">
      <formula>LEN(TRIM(G245))&gt;0</formula>
    </cfRule>
  </conditionalFormatting>
  <conditionalFormatting sqref="F245">
    <cfRule type="notContainsBlanks" dxfId="4604" priority="1542">
      <formula>LEN(TRIM(F245))&gt;0</formula>
    </cfRule>
  </conditionalFormatting>
  <conditionalFormatting sqref="E245">
    <cfRule type="notContainsBlanks" dxfId="4603" priority="1543">
      <formula>LEN(TRIM(E245))&gt;0</formula>
    </cfRule>
  </conditionalFormatting>
  <conditionalFormatting sqref="D245">
    <cfRule type="notContainsBlanks" dxfId="4602" priority="1544">
      <formula>LEN(TRIM(D245))&gt;0</formula>
    </cfRule>
  </conditionalFormatting>
  <conditionalFormatting sqref="C245">
    <cfRule type="notContainsBlanks" dxfId="4601" priority="1545">
      <formula>LEN(TRIM(C245))&gt;0</formula>
    </cfRule>
  </conditionalFormatting>
  <conditionalFormatting sqref="I245">
    <cfRule type="notContainsBlanks" dxfId="4600" priority="1546">
      <formula>LEN(TRIM(I245))&gt;0</formula>
    </cfRule>
  </conditionalFormatting>
  <conditionalFormatting sqref="S245">
    <cfRule type="cellIs" dxfId="4599" priority="1547" operator="greaterThan">
      <formula>0</formula>
    </cfRule>
  </conditionalFormatting>
  <conditionalFormatting sqref="S245">
    <cfRule type="cellIs" dxfId="4598" priority="1548" operator="equal">
      <formula>0</formula>
    </cfRule>
  </conditionalFormatting>
  <conditionalFormatting sqref="T270">
    <cfRule type="cellIs" dxfId="4597" priority="1549" operator="equal">
      <formula>"NO CUMPLE"</formula>
    </cfRule>
  </conditionalFormatting>
  <conditionalFormatting sqref="T270">
    <cfRule type="cellIs" dxfId="4596" priority="1550" operator="equal">
      <formula>"CUMPLE"</formula>
    </cfRule>
  </conditionalFormatting>
  <conditionalFormatting sqref="N255">
    <cfRule type="expression" dxfId="4595" priority="1551">
      <formula>N255=" "</formula>
    </cfRule>
  </conditionalFormatting>
  <conditionalFormatting sqref="N255">
    <cfRule type="expression" dxfId="4594" priority="1552">
      <formula>N255="NO PRESENTÓ CERTIFICADO"</formula>
    </cfRule>
  </conditionalFormatting>
  <conditionalFormatting sqref="N255">
    <cfRule type="expression" dxfId="4593" priority="1553">
      <formula>N255="PRESENTÓ CERTIFICADO"</formula>
    </cfRule>
  </conditionalFormatting>
  <conditionalFormatting sqref="S255">
    <cfRule type="cellIs" dxfId="4592" priority="1554" operator="greaterThan">
      <formula>0</formula>
    </cfRule>
  </conditionalFormatting>
  <conditionalFormatting sqref="S255">
    <cfRule type="cellIs" dxfId="4591" priority="1555" operator="equal">
      <formula>0</formula>
    </cfRule>
  </conditionalFormatting>
  <conditionalFormatting sqref="P255">
    <cfRule type="expression" dxfId="4590" priority="1556">
      <formula>Q255="NO SUBSANABLE"</formula>
    </cfRule>
  </conditionalFormatting>
  <conditionalFormatting sqref="P255">
    <cfRule type="expression" dxfId="4589" priority="1557">
      <formula>Q255="REQUERIMIENTOS SUBSANADOS"</formula>
    </cfRule>
  </conditionalFormatting>
  <conditionalFormatting sqref="P255">
    <cfRule type="expression" dxfId="4588" priority="1558">
      <formula>Q255="PENDIENTES POR SUBSANAR"</formula>
    </cfRule>
  </conditionalFormatting>
  <conditionalFormatting sqref="P255">
    <cfRule type="expression" dxfId="4587" priority="1559">
      <formula>Q255="SIN OBSERVACIÓN"</formula>
    </cfRule>
  </conditionalFormatting>
  <conditionalFormatting sqref="P255">
    <cfRule type="containsBlanks" dxfId="4586" priority="1560">
      <formula>LEN(TRIM(P255))=0</formula>
    </cfRule>
  </conditionalFormatting>
  <conditionalFormatting sqref="O255">
    <cfRule type="cellIs" dxfId="4585" priority="1561" operator="equal">
      <formula>"PENDIENTE POR DESCRIPCIÓN"</formula>
    </cfRule>
  </conditionalFormatting>
  <conditionalFormatting sqref="O255">
    <cfRule type="cellIs" dxfId="4584" priority="1562" operator="equal">
      <formula>"DESCRIPCIÓN INSUFICIENTE"</formula>
    </cfRule>
  </conditionalFormatting>
  <conditionalFormatting sqref="O255">
    <cfRule type="cellIs" dxfId="4583" priority="1563" operator="equal">
      <formula>"NO ESTÁ ACORDE A ITEM 5.2.1 (T.R.)"</formula>
    </cfRule>
  </conditionalFormatting>
  <conditionalFormatting sqref="O255">
    <cfRule type="cellIs" dxfId="4582" priority="1564" operator="equal">
      <formula>"ACORDE A ITEM 5.2.1 (T.R.)"</formula>
    </cfRule>
  </conditionalFormatting>
  <conditionalFormatting sqref="Q255">
    <cfRule type="containsBlanks" dxfId="4581" priority="1565">
      <formula>LEN(TRIM(Q255))=0</formula>
    </cfRule>
  </conditionalFormatting>
  <conditionalFormatting sqref="Q255">
    <cfRule type="cellIs" dxfId="4580" priority="1566" operator="equal">
      <formula>"REQUERIMIENTOS SUBSANADOS"</formula>
    </cfRule>
  </conditionalFormatting>
  <conditionalFormatting sqref="Q255">
    <cfRule type="containsText" dxfId="4579" priority="1567" operator="containsText" text="NO SUBSANABLE">
      <formula>NOT(ISERROR(SEARCH(("NO SUBSANABLE"),(Q255))))</formula>
    </cfRule>
  </conditionalFormatting>
  <conditionalFormatting sqref="Q255">
    <cfRule type="containsText" dxfId="4578" priority="1568" operator="containsText" text="PENDIENTES POR SUBSANAR">
      <formula>NOT(ISERROR(SEARCH(("PENDIENTES POR SUBSANAR"),(Q255))))</formula>
    </cfRule>
  </conditionalFormatting>
  <conditionalFormatting sqref="Q255">
    <cfRule type="containsText" dxfId="4577" priority="1569" operator="containsText" text="SIN OBSERVACIÓN">
      <formula>NOT(ISERROR(SEARCH(("SIN OBSERVACIÓN"),(Q255))))</formula>
    </cfRule>
  </conditionalFormatting>
  <conditionalFormatting sqref="R255">
    <cfRule type="containsBlanks" dxfId="4576" priority="1570">
      <formula>LEN(TRIM(R255))=0</formula>
    </cfRule>
  </conditionalFormatting>
  <conditionalFormatting sqref="R255">
    <cfRule type="cellIs" dxfId="4575" priority="1571" operator="equal">
      <formula>"NO CUMPLEN CON LO SOLICITADO"</formula>
    </cfRule>
  </conditionalFormatting>
  <conditionalFormatting sqref="R255">
    <cfRule type="cellIs" dxfId="4574" priority="1572" operator="equal">
      <formula>"CUMPLEN CON LO SOLICITADO"</formula>
    </cfRule>
  </conditionalFormatting>
  <conditionalFormatting sqref="R255">
    <cfRule type="cellIs" dxfId="4573" priority="1573" operator="equal">
      <formula>"PENDIENTES"</formula>
    </cfRule>
  </conditionalFormatting>
  <conditionalFormatting sqref="R255">
    <cfRule type="cellIs" dxfId="4572" priority="1574" operator="equal">
      <formula>"NINGUNO"</formula>
    </cfRule>
  </conditionalFormatting>
  <conditionalFormatting sqref="B270">
    <cfRule type="cellIs" dxfId="4571" priority="1575" operator="equal">
      <formula>"NO CUMPLE CON LA EXPERIENCIA REQUERIDA"</formula>
    </cfRule>
  </conditionalFormatting>
  <conditionalFormatting sqref="B270">
    <cfRule type="cellIs" dxfId="4570" priority="1576" operator="equal">
      <formula>"CUMPLE CON LA EXPERIENCIA REQUERIDA"</formula>
    </cfRule>
  </conditionalFormatting>
  <conditionalFormatting sqref="H255">
    <cfRule type="notContainsBlanks" dxfId="4569" priority="1577">
      <formula>LEN(TRIM(H255))&gt;0</formula>
    </cfRule>
  </conditionalFormatting>
  <conditionalFormatting sqref="G255">
    <cfRule type="notContainsBlanks" dxfId="4568" priority="1578">
      <formula>LEN(TRIM(G255))&gt;0</formula>
    </cfRule>
  </conditionalFormatting>
  <conditionalFormatting sqref="F255">
    <cfRule type="notContainsBlanks" dxfId="4567" priority="1579">
      <formula>LEN(TRIM(F255))&gt;0</formula>
    </cfRule>
  </conditionalFormatting>
  <conditionalFormatting sqref="E255">
    <cfRule type="notContainsBlanks" dxfId="4566" priority="1580">
      <formula>LEN(TRIM(E255))&gt;0</formula>
    </cfRule>
  </conditionalFormatting>
  <conditionalFormatting sqref="D255">
    <cfRule type="notContainsBlanks" dxfId="4565" priority="1581">
      <formula>LEN(TRIM(D255))&gt;0</formula>
    </cfRule>
  </conditionalFormatting>
  <conditionalFormatting sqref="C255">
    <cfRule type="notContainsBlanks" dxfId="4564" priority="1582">
      <formula>LEN(TRIM(C255))&gt;0</formula>
    </cfRule>
  </conditionalFormatting>
  <conditionalFormatting sqref="I255">
    <cfRule type="notContainsBlanks" dxfId="4563" priority="1583">
      <formula>LEN(TRIM(I255))&gt;0</formula>
    </cfRule>
  </conditionalFormatting>
  <conditionalFormatting sqref="N258 N261">
    <cfRule type="expression" dxfId="4562" priority="1584">
      <formula>N258=" "</formula>
    </cfRule>
  </conditionalFormatting>
  <conditionalFormatting sqref="N258 N261">
    <cfRule type="expression" dxfId="4561" priority="1585">
      <formula>N258="NO PRESENTÓ CERTIFICADO"</formula>
    </cfRule>
  </conditionalFormatting>
  <conditionalFormatting sqref="N258 N261">
    <cfRule type="expression" dxfId="4560" priority="1586">
      <formula>N258="PRESENTÓ CERTIFICADO"</formula>
    </cfRule>
  </conditionalFormatting>
  <conditionalFormatting sqref="P258 P261">
    <cfRule type="expression" dxfId="4559" priority="1587">
      <formula>Q258="NO SUBSANABLE"</formula>
    </cfRule>
  </conditionalFormatting>
  <conditionalFormatting sqref="P258 P261">
    <cfRule type="expression" dxfId="4558" priority="1588">
      <formula>Q258="REQUERIMIENTOS SUBSANADOS"</formula>
    </cfRule>
  </conditionalFormatting>
  <conditionalFormatting sqref="P258 P261">
    <cfRule type="expression" dxfId="4557" priority="1589">
      <formula>Q258="PENDIENTES POR SUBSANAR"</formula>
    </cfRule>
  </conditionalFormatting>
  <conditionalFormatting sqref="P258 P261">
    <cfRule type="expression" dxfId="4556" priority="1590">
      <formula>Q258="SIN OBSERVACIÓN"</formula>
    </cfRule>
  </conditionalFormatting>
  <conditionalFormatting sqref="P258 P261">
    <cfRule type="containsBlanks" dxfId="4555" priority="1591">
      <formula>LEN(TRIM(P258))=0</formula>
    </cfRule>
  </conditionalFormatting>
  <conditionalFormatting sqref="O258 O261">
    <cfRule type="cellIs" dxfId="4554" priority="1592" operator="equal">
      <formula>"PENDIENTE POR DESCRIPCIÓN"</formula>
    </cfRule>
  </conditionalFormatting>
  <conditionalFormatting sqref="O258 O261">
    <cfRule type="cellIs" dxfId="4553" priority="1593" operator="equal">
      <formula>"DESCRIPCIÓN INSUFICIENTE"</formula>
    </cfRule>
  </conditionalFormatting>
  <conditionalFormatting sqref="O258 O261">
    <cfRule type="cellIs" dxfId="4552" priority="1594" operator="equal">
      <formula>"NO ESTÁ ACORDE A ITEM 5.2.1 (T.R.)"</formula>
    </cfRule>
  </conditionalFormatting>
  <conditionalFormatting sqref="O258 O261">
    <cfRule type="cellIs" dxfId="4551" priority="1595" operator="equal">
      <formula>"ACORDE A ITEM 5.2.1 (T.R.)"</formula>
    </cfRule>
  </conditionalFormatting>
  <conditionalFormatting sqref="Q258 Q261">
    <cfRule type="containsBlanks" dxfId="4550" priority="1596">
      <formula>LEN(TRIM(Q258))=0</formula>
    </cfRule>
  </conditionalFormatting>
  <conditionalFormatting sqref="Q258 Q261">
    <cfRule type="cellIs" dxfId="4549" priority="1597" operator="equal">
      <formula>"REQUERIMIENTOS SUBSANADOS"</formula>
    </cfRule>
  </conditionalFormatting>
  <conditionalFormatting sqref="Q258 Q261">
    <cfRule type="containsText" dxfId="4548" priority="1598" operator="containsText" text="NO SUBSANABLE">
      <formula>NOT(ISERROR(SEARCH(("NO SUBSANABLE"),(Q258))))</formula>
    </cfRule>
  </conditionalFormatting>
  <conditionalFormatting sqref="Q258 Q261">
    <cfRule type="containsText" dxfId="4547" priority="1599" operator="containsText" text="PENDIENTES POR SUBSANAR">
      <formula>NOT(ISERROR(SEARCH(("PENDIENTES POR SUBSANAR"),(Q258))))</formula>
    </cfRule>
  </conditionalFormatting>
  <conditionalFormatting sqref="Q258 Q261">
    <cfRule type="containsText" dxfId="4546" priority="1600" operator="containsText" text="SIN OBSERVACIÓN">
      <formula>NOT(ISERROR(SEARCH(("SIN OBSERVACIÓN"),(Q258))))</formula>
    </cfRule>
  </conditionalFormatting>
  <conditionalFormatting sqref="R258 R261">
    <cfRule type="containsBlanks" dxfId="4545" priority="1601">
      <formula>LEN(TRIM(R258))=0</formula>
    </cfRule>
  </conditionalFormatting>
  <conditionalFormatting sqref="R258 R261">
    <cfRule type="cellIs" dxfId="4544" priority="1602" operator="equal">
      <formula>"NO CUMPLEN CON LO SOLICITADO"</formula>
    </cfRule>
  </conditionalFormatting>
  <conditionalFormatting sqref="R258 R261">
    <cfRule type="cellIs" dxfId="4543" priority="1603" operator="equal">
      <formula>"CUMPLEN CON LO SOLICITADO"</formula>
    </cfRule>
  </conditionalFormatting>
  <conditionalFormatting sqref="R258 R261">
    <cfRule type="cellIs" dxfId="4542" priority="1604" operator="equal">
      <formula>"PENDIENTES"</formula>
    </cfRule>
  </conditionalFormatting>
  <conditionalFormatting sqref="R258 R261">
    <cfRule type="cellIs" dxfId="4541" priority="1605" operator="equal">
      <formula>"NINGUNO"</formula>
    </cfRule>
  </conditionalFormatting>
  <conditionalFormatting sqref="H258 H261">
    <cfRule type="notContainsBlanks" dxfId="4540" priority="1606">
      <formula>LEN(TRIM(H258))&gt;0</formula>
    </cfRule>
  </conditionalFormatting>
  <conditionalFormatting sqref="G258 G261">
    <cfRule type="notContainsBlanks" dxfId="4539" priority="1607">
      <formula>LEN(TRIM(G258))&gt;0</formula>
    </cfRule>
  </conditionalFormatting>
  <conditionalFormatting sqref="F258 F261">
    <cfRule type="notContainsBlanks" dxfId="4538" priority="1608">
      <formula>LEN(TRIM(F258))&gt;0</formula>
    </cfRule>
  </conditionalFormatting>
  <conditionalFormatting sqref="E258 E261">
    <cfRule type="notContainsBlanks" dxfId="4537" priority="1609">
      <formula>LEN(TRIM(E258))&gt;0</formula>
    </cfRule>
  </conditionalFormatting>
  <conditionalFormatting sqref="D258 D261">
    <cfRule type="notContainsBlanks" dxfId="4536" priority="1610">
      <formula>LEN(TRIM(D258))&gt;0</formula>
    </cfRule>
  </conditionalFormatting>
  <conditionalFormatting sqref="C258 C261">
    <cfRule type="notContainsBlanks" dxfId="4535" priority="1611">
      <formula>LEN(TRIM(C258))&gt;0</formula>
    </cfRule>
  </conditionalFormatting>
  <conditionalFormatting sqref="I258 I261">
    <cfRule type="notContainsBlanks" dxfId="4534" priority="1612">
      <formula>LEN(TRIM(I258))&gt;0</formula>
    </cfRule>
  </conditionalFormatting>
  <conditionalFormatting sqref="N264">
    <cfRule type="expression" dxfId="4533" priority="1613">
      <formula>N264=" "</formula>
    </cfRule>
  </conditionalFormatting>
  <conditionalFormatting sqref="N264">
    <cfRule type="expression" dxfId="4532" priority="1614">
      <formula>N264="NO PRESENTÓ CERTIFICADO"</formula>
    </cfRule>
  </conditionalFormatting>
  <conditionalFormatting sqref="N264">
    <cfRule type="expression" dxfId="4531" priority="1615">
      <formula>N264="PRESENTÓ CERTIFICADO"</formula>
    </cfRule>
  </conditionalFormatting>
  <conditionalFormatting sqref="P264">
    <cfRule type="expression" dxfId="4530" priority="1616">
      <formula>Q264="NO SUBSANABLE"</formula>
    </cfRule>
  </conditionalFormatting>
  <conditionalFormatting sqref="P264">
    <cfRule type="expression" dxfId="4529" priority="1617">
      <formula>Q264="REQUERIMIENTOS SUBSANADOS"</formula>
    </cfRule>
  </conditionalFormatting>
  <conditionalFormatting sqref="P264">
    <cfRule type="expression" dxfId="4528" priority="1618">
      <formula>Q264="PENDIENTES POR SUBSANAR"</formula>
    </cfRule>
  </conditionalFormatting>
  <conditionalFormatting sqref="P264">
    <cfRule type="expression" dxfId="4527" priority="1619">
      <formula>Q264="SIN OBSERVACIÓN"</formula>
    </cfRule>
  </conditionalFormatting>
  <conditionalFormatting sqref="P264">
    <cfRule type="containsBlanks" dxfId="4526" priority="1620">
      <formula>LEN(TRIM(P264))=0</formula>
    </cfRule>
  </conditionalFormatting>
  <conditionalFormatting sqref="O264">
    <cfRule type="cellIs" dxfId="4525" priority="1621" operator="equal">
      <formula>"PENDIENTE POR DESCRIPCIÓN"</formula>
    </cfRule>
  </conditionalFormatting>
  <conditionalFormatting sqref="O264">
    <cfRule type="cellIs" dxfId="4524" priority="1622" operator="equal">
      <formula>"DESCRIPCIÓN INSUFICIENTE"</formula>
    </cfRule>
  </conditionalFormatting>
  <conditionalFormatting sqref="O264">
    <cfRule type="cellIs" dxfId="4523" priority="1623" operator="equal">
      <formula>"NO ESTÁ ACORDE A ITEM 5.2.1 (T.R.)"</formula>
    </cfRule>
  </conditionalFormatting>
  <conditionalFormatting sqref="O264">
    <cfRule type="cellIs" dxfId="4522" priority="1624" operator="equal">
      <formula>"ACORDE A ITEM 5.2.1 (T.R.)"</formula>
    </cfRule>
  </conditionalFormatting>
  <conditionalFormatting sqref="Q264">
    <cfRule type="containsBlanks" dxfId="4521" priority="1625">
      <formula>LEN(TRIM(Q264))=0</formula>
    </cfRule>
  </conditionalFormatting>
  <conditionalFormatting sqref="Q264">
    <cfRule type="cellIs" dxfId="4520" priority="1626" operator="equal">
      <formula>"REQUERIMIENTOS SUBSANADOS"</formula>
    </cfRule>
  </conditionalFormatting>
  <conditionalFormatting sqref="Q264">
    <cfRule type="containsText" dxfId="4519" priority="1627" operator="containsText" text="NO SUBSANABLE">
      <formula>NOT(ISERROR(SEARCH(("NO SUBSANABLE"),(Q264))))</formula>
    </cfRule>
  </conditionalFormatting>
  <conditionalFormatting sqref="Q264">
    <cfRule type="containsText" dxfId="4518" priority="1628" operator="containsText" text="PENDIENTES POR SUBSANAR">
      <formula>NOT(ISERROR(SEARCH(("PENDIENTES POR SUBSANAR"),(Q264))))</formula>
    </cfRule>
  </conditionalFormatting>
  <conditionalFormatting sqref="Q264">
    <cfRule type="containsText" dxfId="4517" priority="1629" operator="containsText" text="SIN OBSERVACIÓN">
      <formula>NOT(ISERROR(SEARCH(("SIN OBSERVACIÓN"),(Q264))))</formula>
    </cfRule>
  </conditionalFormatting>
  <conditionalFormatting sqref="R264">
    <cfRule type="containsBlanks" dxfId="4516" priority="1630">
      <formula>LEN(TRIM(R264))=0</formula>
    </cfRule>
  </conditionalFormatting>
  <conditionalFormatting sqref="R264">
    <cfRule type="cellIs" dxfId="4515" priority="1631" operator="equal">
      <formula>"NO CUMPLEN CON LO SOLICITADO"</formula>
    </cfRule>
  </conditionalFormatting>
  <conditionalFormatting sqref="R264">
    <cfRule type="cellIs" dxfId="4514" priority="1632" operator="equal">
      <formula>"CUMPLEN CON LO SOLICITADO"</formula>
    </cfRule>
  </conditionalFormatting>
  <conditionalFormatting sqref="R264">
    <cfRule type="cellIs" dxfId="4513" priority="1633" operator="equal">
      <formula>"PENDIENTES"</formula>
    </cfRule>
  </conditionalFormatting>
  <conditionalFormatting sqref="R264">
    <cfRule type="cellIs" dxfId="4512" priority="1634" operator="equal">
      <formula>"NINGUNO"</formula>
    </cfRule>
  </conditionalFormatting>
  <conditionalFormatting sqref="H264">
    <cfRule type="notContainsBlanks" dxfId="4511" priority="1635">
      <formula>LEN(TRIM(H264))&gt;0</formula>
    </cfRule>
  </conditionalFormatting>
  <conditionalFormatting sqref="G264">
    <cfRule type="notContainsBlanks" dxfId="4510" priority="1636">
      <formula>LEN(TRIM(G264))&gt;0</formula>
    </cfRule>
  </conditionalFormatting>
  <conditionalFormatting sqref="F264">
    <cfRule type="notContainsBlanks" dxfId="4509" priority="1637">
      <formula>LEN(TRIM(F264))&gt;0</formula>
    </cfRule>
  </conditionalFormatting>
  <conditionalFormatting sqref="E264">
    <cfRule type="notContainsBlanks" dxfId="4508" priority="1638">
      <formula>LEN(TRIM(E264))&gt;0</formula>
    </cfRule>
  </conditionalFormatting>
  <conditionalFormatting sqref="D264">
    <cfRule type="notContainsBlanks" dxfId="4507" priority="1639">
      <formula>LEN(TRIM(D264))&gt;0</formula>
    </cfRule>
  </conditionalFormatting>
  <conditionalFormatting sqref="C264">
    <cfRule type="notContainsBlanks" dxfId="4506" priority="1640">
      <formula>LEN(TRIM(C264))&gt;0</formula>
    </cfRule>
  </conditionalFormatting>
  <conditionalFormatting sqref="I264">
    <cfRule type="notContainsBlanks" dxfId="4505" priority="1641">
      <formula>LEN(TRIM(I264))&gt;0</formula>
    </cfRule>
  </conditionalFormatting>
  <conditionalFormatting sqref="T255">
    <cfRule type="cellIs" dxfId="4504" priority="1642" operator="equal">
      <formula>"NO"</formula>
    </cfRule>
  </conditionalFormatting>
  <conditionalFormatting sqref="T255">
    <cfRule type="cellIs" dxfId="4503" priority="1643" operator="equal">
      <formula>"SI"</formula>
    </cfRule>
  </conditionalFormatting>
  <conditionalFormatting sqref="S258 S261 S264">
    <cfRule type="cellIs" dxfId="4502" priority="1644" operator="greaterThan">
      <formula>0</formula>
    </cfRule>
  </conditionalFormatting>
  <conditionalFormatting sqref="S258 S261 S264">
    <cfRule type="cellIs" dxfId="4501" priority="1645" operator="equal">
      <formula>0</formula>
    </cfRule>
  </conditionalFormatting>
  <conditionalFormatting sqref="N267">
    <cfRule type="expression" dxfId="4500" priority="1646">
      <formula>N267=" "</formula>
    </cfRule>
  </conditionalFormatting>
  <conditionalFormatting sqref="N267">
    <cfRule type="expression" dxfId="4499" priority="1647">
      <formula>N267="NO PRESENTÓ CERTIFICADO"</formula>
    </cfRule>
  </conditionalFormatting>
  <conditionalFormatting sqref="N267">
    <cfRule type="expression" dxfId="4498" priority="1648">
      <formula>N267="PRESENTÓ CERTIFICADO"</formula>
    </cfRule>
  </conditionalFormatting>
  <conditionalFormatting sqref="P267">
    <cfRule type="expression" dxfId="4497" priority="1649">
      <formula>Q267="NO SUBSANABLE"</formula>
    </cfRule>
  </conditionalFormatting>
  <conditionalFormatting sqref="P267">
    <cfRule type="expression" dxfId="4496" priority="1650">
      <formula>Q267="REQUERIMIENTOS SUBSANADOS"</formula>
    </cfRule>
  </conditionalFormatting>
  <conditionalFormatting sqref="P267">
    <cfRule type="expression" dxfId="4495" priority="1651">
      <formula>Q267="PENDIENTES POR SUBSANAR"</formula>
    </cfRule>
  </conditionalFormatting>
  <conditionalFormatting sqref="P267">
    <cfRule type="expression" dxfId="4494" priority="1652">
      <formula>Q267="SIN OBSERVACIÓN"</formula>
    </cfRule>
  </conditionalFormatting>
  <conditionalFormatting sqref="P267">
    <cfRule type="containsBlanks" dxfId="4493" priority="1653">
      <formula>LEN(TRIM(P267))=0</formula>
    </cfRule>
  </conditionalFormatting>
  <conditionalFormatting sqref="O267">
    <cfRule type="cellIs" dxfId="4492" priority="1654" operator="equal">
      <formula>"PENDIENTE POR DESCRIPCIÓN"</formula>
    </cfRule>
  </conditionalFormatting>
  <conditionalFormatting sqref="O267">
    <cfRule type="cellIs" dxfId="4491" priority="1655" operator="equal">
      <formula>"DESCRIPCIÓN INSUFICIENTE"</formula>
    </cfRule>
  </conditionalFormatting>
  <conditionalFormatting sqref="O267">
    <cfRule type="cellIs" dxfId="4490" priority="1656" operator="equal">
      <formula>"NO ESTÁ ACORDE A ITEM 5.2.1 (T.R.)"</formula>
    </cfRule>
  </conditionalFormatting>
  <conditionalFormatting sqref="O267">
    <cfRule type="cellIs" dxfId="4489" priority="1657" operator="equal">
      <formula>"ACORDE A ITEM 5.2.1 (T.R.)"</formula>
    </cfRule>
  </conditionalFormatting>
  <conditionalFormatting sqref="Q267">
    <cfRule type="containsBlanks" dxfId="4488" priority="1658">
      <formula>LEN(TRIM(Q267))=0</formula>
    </cfRule>
  </conditionalFormatting>
  <conditionalFormatting sqref="Q267">
    <cfRule type="cellIs" dxfId="4487" priority="1659" operator="equal">
      <formula>"REQUERIMIENTOS SUBSANADOS"</formula>
    </cfRule>
  </conditionalFormatting>
  <conditionalFormatting sqref="Q267">
    <cfRule type="containsText" dxfId="4486" priority="1660" operator="containsText" text="NO SUBSANABLE">
      <formula>NOT(ISERROR(SEARCH(("NO SUBSANABLE"),(Q267))))</formula>
    </cfRule>
  </conditionalFormatting>
  <conditionalFormatting sqref="Q267">
    <cfRule type="containsText" dxfId="4485" priority="1661" operator="containsText" text="PENDIENTES POR SUBSANAR">
      <formula>NOT(ISERROR(SEARCH(("PENDIENTES POR SUBSANAR"),(Q267))))</formula>
    </cfRule>
  </conditionalFormatting>
  <conditionalFormatting sqref="Q267">
    <cfRule type="containsText" dxfId="4484" priority="1662" operator="containsText" text="SIN OBSERVACIÓN">
      <formula>NOT(ISERROR(SEARCH(("SIN OBSERVACIÓN"),(Q267))))</formula>
    </cfRule>
  </conditionalFormatting>
  <conditionalFormatting sqref="R267">
    <cfRule type="containsBlanks" dxfId="4483" priority="1663">
      <formula>LEN(TRIM(R267))=0</formula>
    </cfRule>
  </conditionalFormatting>
  <conditionalFormatting sqref="R267">
    <cfRule type="cellIs" dxfId="4482" priority="1664" operator="equal">
      <formula>"NO CUMPLEN CON LO SOLICITADO"</formula>
    </cfRule>
  </conditionalFormatting>
  <conditionalFormatting sqref="R267">
    <cfRule type="cellIs" dxfId="4481" priority="1665" operator="equal">
      <formula>"CUMPLEN CON LO SOLICITADO"</formula>
    </cfRule>
  </conditionalFormatting>
  <conditionalFormatting sqref="R267">
    <cfRule type="cellIs" dxfId="4480" priority="1666" operator="equal">
      <formula>"PENDIENTES"</formula>
    </cfRule>
  </conditionalFormatting>
  <conditionalFormatting sqref="R267">
    <cfRule type="cellIs" dxfId="4479" priority="1667" operator="equal">
      <formula>"NINGUNO"</formula>
    </cfRule>
  </conditionalFormatting>
  <conditionalFormatting sqref="H267">
    <cfRule type="notContainsBlanks" dxfId="4478" priority="1668">
      <formula>LEN(TRIM(H267))&gt;0</formula>
    </cfRule>
  </conditionalFormatting>
  <conditionalFormatting sqref="G267">
    <cfRule type="notContainsBlanks" dxfId="4477" priority="1669">
      <formula>LEN(TRIM(G267))&gt;0</formula>
    </cfRule>
  </conditionalFormatting>
  <conditionalFormatting sqref="F267">
    <cfRule type="notContainsBlanks" dxfId="4476" priority="1670">
      <formula>LEN(TRIM(F267))&gt;0</formula>
    </cfRule>
  </conditionalFormatting>
  <conditionalFormatting sqref="E267">
    <cfRule type="notContainsBlanks" dxfId="4475" priority="1671">
      <formula>LEN(TRIM(E267))&gt;0</formula>
    </cfRule>
  </conditionalFormatting>
  <conditionalFormatting sqref="D267">
    <cfRule type="notContainsBlanks" dxfId="4474" priority="1672">
      <formula>LEN(TRIM(D267))&gt;0</formula>
    </cfRule>
  </conditionalFormatting>
  <conditionalFormatting sqref="C267">
    <cfRule type="notContainsBlanks" dxfId="4473" priority="1673">
      <formula>LEN(TRIM(C267))&gt;0</formula>
    </cfRule>
  </conditionalFormatting>
  <conditionalFormatting sqref="I267">
    <cfRule type="notContainsBlanks" dxfId="4472" priority="1674">
      <formula>LEN(TRIM(I267))&gt;0</formula>
    </cfRule>
  </conditionalFormatting>
  <conditionalFormatting sqref="S267">
    <cfRule type="cellIs" dxfId="4471" priority="1675" operator="greaterThan">
      <formula>0</formula>
    </cfRule>
  </conditionalFormatting>
  <conditionalFormatting sqref="S267">
    <cfRule type="cellIs" dxfId="4470" priority="1676" operator="equal">
      <formula>0</formula>
    </cfRule>
  </conditionalFormatting>
  <conditionalFormatting sqref="N277">
    <cfRule type="expression" dxfId="4469" priority="1677">
      <formula>N277=" "</formula>
    </cfRule>
  </conditionalFormatting>
  <conditionalFormatting sqref="N277">
    <cfRule type="expression" dxfId="4468" priority="1678">
      <formula>N277="NO PRESENTÓ CERTIFICADO"</formula>
    </cfRule>
  </conditionalFormatting>
  <conditionalFormatting sqref="N277">
    <cfRule type="expression" dxfId="4467" priority="1679">
      <formula>N277="PRESENTÓ CERTIFICADO"</formula>
    </cfRule>
  </conditionalFormatting>
  <conditionalFormatting sqref="S277">
    <cfRule type="cellIs" dxfId="4466" priority="1680" operator="greaterThan">
      <formula>0</formula>
    </cfRule>
  </conditionalFormatting>
  <conditionalFormatting sqref="S277">
    <cfRule type="cellIs" dxfId="4465" priority="1681" operator="equal">
      <formula>0</formula>
    </cfRule>
  </conditionalFormatting>
  <conditionalFormatting sqref="P277">
    <cfRule type="expression" dxfId="4464" priority="1682">
      <formula>Q277="NO SUBSANABLE"</formula>
    </cfRule>
  </conditionalFormatting>
  <conditionalFormatting sqref="P277">
    <cfRule type="expression" dxfId="4463" priority="1683">
      <formula>Q277="REQUERIMIENTOS SUBSANADOS"</formula>
    </cfRule>
  </conditionalFormatting>
  <conditionalFormatting sqref="P277">
    <cfRule type="expression" dxfId="4462" priority="1684">
      <formula>Q277="PENDIENTES POR SUBSANAR"</formula>
    </cfRule>
  </conditionalFormatting>
  <conditionalFormatting sqref="P277">
    <cfRule type="expression" dxfId="4461" priority="1685">
      <formula>Q277="SIN OBSERVACIÓN"</formula>
    </cfRule>
  </conditionalFormatting>
  <conditionalFormatting sqref="P277">
    <cfRule type="containsBlanks" dxfId="4460" priority="1686">
      <formula>LEN(TRIM(P277))=0</formula>
    </cfRule>
  </conditionalFormatting>
  <conditionalFormatting sqref="O277">
    <cfRule type="cellIs" dxfId="4459" priority="1687" operator="equal">
      <formula>"PENDIENTE POR DESCRIPCIÓN"</formula>
    </cfRule>
  </conditionalFormatting>
  <conditionalFormatting sqref="O277">
    <cfRule type="cellIs" dxfId="4458" priority="1688" operator="equal">
      <formula>"DESCRIPCIÓN INSUFICIENTE"</formula>
    </cfRule>
  </conditionalFormatting>
  <conditionalFormatting sqref="O277">
    <cfRule type="cellIs" dxfId="4457" priority="1689" operator="equal">
      <formula>"NO ESTÁ ACORDE A ITEM 5.2.1 (T.R.)"</formula>
    </cfRule>
  </conditionalFormatting>
  <conditionalFormatting sqref="O277">
    <cfRule type="cellIs" dxfId="4456" priority="1690" operator="equal">
      <formula>"ACORDE A ITEM 5.2.1 (T.R.)"</formula>
    </cfRule>
  </conditionalFormatting>
  <conditionalFormatting sqref="Q277">
    <cfRule type="containsBlanks" dxfId="4455" priority="1691">
      <formula>LEN(TRIM(Q277))=0</formula>
    </cfRule>
  </conditionalFormatting>
  <conditionalFormatting sqref="Q277">
    <cfRule type="cellIs" dxfId="4454" priority="1692" operator="equal">
      <formula>"REQUERIMIENTOS SUBSANADOS"</formula>
    </cfRule>
  </conditionalFormatting>
  <conditionalFormatting sqref="Q277">
    <cfRule type="containsText" dxfId="4453" priority="1693" operator="containsText" text="NO SUBSANABLE">
      <formula>NOT(ISERROR(SEARCH(("NO SUBSANABLE"),(Q277))))</formula>
    </cfRule>
  </conditionalFormatting>
  <conditionalFormatting sqref="Q277">
    <cfRule type="containsText" dxfId="4452" priority="1694" operator="containsText" text="PENDIENTES POR SUBSANAR">
      <formula>NOT(ISERROR(SEARCH(("PENDIENTES POR SUBSANAR"),(Q277))))</formula>
    </cfRule>
  </conditionalFormatting>
  <conditionalFormatting sqref="Q277">
    <cfRule type="containsText" dxfId="4451" priority="1695" operator="containsText" text="SIN OBSERVACIÓN">
      <formula>NOT(ISERROR(SEARCH(("SIN OBSERVACIÓN"),(Q277))))</formula>
    </cfRule>
  </conditionalFormatting>
  <conditionalFormatting sqref="R277">
    <cfRule type="containsBlanks" dxfId="4450" priority="1696">
      <formula>LEN(TRIM(R277))=0</formula>
    </cfRule>
  </conditionalFormatting>
  <conditionalFormatting sqref="R277">
    <cfRule type="cellIs" dxfId="4449" priority="1697" operator="equal">
      <formula>"NO CUMPLEN CON LO SOLICITADO"</formula>
    </cfRule>
  </conditionalFormatting>
  <conditionalFormatting sqref="R277">
    <cfRule type="cellIs" dxfId="4448" priority="1698" operator="equal">
      <formula>"CUMPLEN CON LO SOLICITADO"</formula>
    </cfRule>
  </conditionalFormatting>
  <conditionalFormatting sqref="R277">
    <cfRule type="cellIs" dxfId="4447" priority="1699" operator="equal">
      <formula>"PENDIENTES"</formula>
    </cfRule>
  </conditionalFormatting>
  <conditionalFormatting sqref="R277">
    <cfRule type="cellIs" dxfId="4446" priority="1700" operator="equal">
      <formula>"NINGUNO"</formula>
    </cfRule>
  </conditionalFormatting>
  <conditionalFormatting sqref="T292">
    <cfRule type="cellIs" dxfId="4445" priority="1701" operator="equal">
      <formula>"NO CUMPLE"</formula>
    </cfRule>
  </conditionalFormatting>
  <conditionalFormatting sqref="T292">
    <cfRule type="cellIs" dxfId="4444" priority="1702" operator="equal">
      <formula>"CUMPLE"</formula>
    </cfRule>
  </conditionalFormatting>
  <conditionalFormatting sqref="B292">
    <cfRule type="cellIs" dxfId="4443" priority="1703" operator="equal">
      <formula>"NO CUMPLE CON LA EXPERIENCIA REQUERIDA"</formula>
    </cfRule>
  </conditionalFormatting>
  <conditionalFormatting sqref="B292">
    <cfRule type="cellIs" dxfId="4442" priority="1704" operator="equal">
      <formula>"CUMPLE CON LA EXPERIENCIA REQUERIDA"</formula>
    </cfRule>
  </conditionalFormatting>
  <conditionalFormatting sqref="H277">
    <cfRule type="notContainsBlanks" dxfId="4441" priority="1705">
      <formula>LEN(TRIM(H277))&gt;0</formula>
    </cfRule>
  </conditionalFormatting>
  <conditionalFormatting sqref="G277">
    <cfRule type="notContainsBlanks" dxfId="4440" priority="1706">
      <formula>LEN(TRIM(G277))&gt;0</formula>
    </cfRule>
  </conditionalFormatting>
  <conditionalFormatting sqref="F277">
    <cfRule type="notContainsBlanks" dxfId="4439" priority="1707">
      <formula>LEN(TRIM(F277))&gt;0</formula>
    </cfRule>
  </conditionalFormatting>
  <conditionalFormatting sqref="E277">
    <cfRule type="notContainsBlanks" dxfId="4438" priority="1708">
      <formula>LEN(TRIM(E277))&gt;0</formula>
    </cfRule>
  </conditionalFormatting>
  <conditionalFormatting sqref="D277">
    <cfRule type="notContainsBlanks" dxfId="4437" priority="1709">
      <formula>LEN(TRIM(D277))&gt;0</formula>
    </cfRule>
  </conditionalFormatting>
  <conditionalFormatting sqref="C277">
    <cfRule type="notContainsBlanks" dxfId="4436" priority="1710">
      <formula>LEN(TRIM(C277))&gt;0</formula>
    </cfRule>
  </conditionalFormatting>
  <conditionalFormatting sqref="I277">
    <cfRule type="notContainsBlanks" dxfId="4435" priority="1711">
      <formula>LEN(TRIM(I277))&gt;0</formula>
    </cfRule>
  </conditionalFormatting>
  <conditionalFormatting sqref="N280 N283">
    <cfRule type="expression" dxfId="4434" priority="1712">
      <formula>N280=" "</formula>
    </cfRule>
  </conditionalFormatting>
  <conditionalFormatting sqref="N280 N283">
    <cfRule type="expression" dxfId="4433" priority="1713">
      <formula>N280="NO PRESENTÓ CERTIFICADO"</formula>
    </cfRule>
  </conditionalFormatting>
  <conditionalFormatting sqref="N280 N283">
    <cfRule type="expression" dxfId="4432" priority="1714">
      <formula>N280="PRESENTÓ CERTIFICADO"</formula>
    </cfRule>
  </conditionalFormatting>
  <conditionalFormatting sqref="P280 P283">
    <cfRule type="expression" dxfId="4431" priority="1715">
      <formula>Q280="NO SUBSANABLE"</formula>
    </cfRule>
  </conditionalFormatting>
  <conditionalFormatting sqref="P280 P283">
    <cfRule type="expression" dxfId="4430" priority="1716">
      <formula>Q280="REQUERIMIENTOS SUBSANADOS"</formula>
    </cfRule>
  </conditionalFormatting>
  <conditionalFormatting sqref="P280 P283">
    <cfRule type="expression" dxfId="4429" priority="1717">
      <formula>Q280="PENDIENTES POR SUBSANAR"</formula>
    </cfRule>
  </conditionalFormatting>
  <conditionalFormatting sqref="P280 P283">
    <cfRule type="expression" dxfId="4428" priority="1718">
      <formula>Q280="SIN OBSERVACIÓN"</formula>
    </cfRule>
  </conditionalFormatting>
  <conditionalFormatting sqref="P280 P283">
    <cfRule type="containsBlanks" dxfId="4427" priority="1719">
      <formula>LEN(TRIM(P280))=0</formula>
    </cfRule>
  </conditionalFormatting>
  <conditionalFormatting sqref="O280 O283">
    <cfRule type="cellIs" dxfId="4426" priority="1720" operator="equal">
      <formula>"PENDIENTE POR DESCRIPCIÓN"</formula>
    </cfRule>
  </conditionalFormatting>
  <conditionalFormatting sqref="O280 O283">
    <cfRule type="cellIs" dxfId="4425" priority="1721" operator="equal">
      <formula>"DESCRIPCIÓN INSUFICIENTE"</formula>
    </cfRule>
  </conditionalFormatting>
  <conditionalFormatting sqref="O280 O283">
    <cfRule type="cellIs" dxfId="4424" priority="1722" operator="equal">
      <formula>"NO ESTÁ ACORDE A ITEM 5.2.1 (T.R.)"</formula>
    </cfRule>
  </conditionalFormatting>
  <conditionalFormatting sqref="O280 O283">
    <cfRule type="cellIs" dxfId="4423" priority="1723" operator="equal">
      <formula>"ACORDE A ITEM 5.2.1 (T.R.)"</formula>
    </cfRule>
  </conditionalFormatting>
  <conditionalFormatting sqref="Q280 Q283">
    <cfRule type="containsBlanks" dxfId="4422" priority="1724">
      <formula>LEN(TRIM(Q280))=0</formula>
    </cfRule>
  </conditionalFormatting>
  <conditionalFormatting sqref="Q280 Q283">
    <cfRule type="cellIs" dxfId="4421" priority="1725" operator="equal">
      <formula>"REQUERIMIENTOS SUBSANADOS"</formula>
    </cfRule>
  </conditionalFormatting>
  <conditionalFormatting sqref="Q280 Q283">
    <cfRule type="containsText" dxfId="4420" priority="1726" operator="containsText" text="NO SUBSANABLE">
      <formula>NOT(ISERROR(SEARCH(("NO SUBSANABLE"),(Q280))))</formula>
    </cfRule>
  </conditionalFormatting>
  <conditionalFormatting sqref="Q280 Q283">
    <cfRule type="containsText" dxfId="4419" priority="1727" operator="containsText" text="PENDIENTES POR SUBSANAR">
      <formula>NOT(ISERROR(SEARCH(("PENDIENTES POR SUBSANAR"),(Q280))))</formula>
    </cfRule>
  </conditionalFormatting>
  <conditionalFormatting sqref="Q280 Q283">
    <cfRule type="containsText" dxfId="4418" priority="1728" operator="containsText" text="SIN OBSERVACIÓN">
      <formula>NOT(ISERROR(SEARCH(("SIN OBSERVACIÓN"),(Q280))))</formula>
    </cfRule>
  </conditionalFormatting>
  <conditionalFormatting sqref="R280 R283">
    <cfRule type="containsBlanks" dxfId="4417" priority="1729">
      <formula>LEN(TRIM(R280))=0</formula>
    </cfRule>
  </conditionalFormatting>
  <conditionalFormatting sqref="R280 R283">
    <cfRule type="cellIs" dxfId="4416" priority="1730" operator="equal">
      <formula>"NO CUMPLEN CON LO SOLICITADO"</formula>
    </cfRule>
  </conditionalFormatting>
  <conditionalFormatting sqref="R280 R283">
    <cfRule type="cellIs" dxfId="4415" priority="1731" operator="equal">
      <formula>"CUMPLEN CON LO SOLICITADO"</formula>
    </cfRule>
  </conditionalFormatting>
  <conditionalFormatting sqref="R280 R283">
    <cfRule type="cellIs" dxfId="4414" priority="1732" operator="equal">
      <formula>"PENDIENTES"</formula>
    </cfRule>
  </conditionalFormatting>
  <conditionalFormatting sqref="R280 R283">
    <cfRule type="cellIs" dxfId="4413" priority="1733" operator="equal">
      <formula>"NINGUNO"</formula>
    </cfRule>
  </conditionalFormatting>
  <conditionalFormatting sqref="H280 H283">
    <cfRule type="notContainsBlanks" dxfId="4412" priority="1734">
      <formula>LEN(TRIM(H280))&gt;0</formula>
    </cfRule>
  </conditionalFormatting>
  <conditionalFormatting sqref="G280 G283">
    <cfRule type="notContainsBlanks" dxfId="4411" priority="1735">
      <formula>LEN(TRIM(G280))&gt;0</formula>
    </cfRule>
  </conditionalFormatting>
  <conditionalFormatting sqref="F280 F283">
    <cfRule type="notContainsBlanks" dxfId="4410" priority="1736">
      <formula>LEN(TRIM(F280))&gt;0</formula>
    </cfRule>
  </conditionalFormatting>
  <conditionalFormatting sqref="E280 E283">
    <cfRule type="notContainsBlanks" dxfId="4409" priority="1737">
      <formula>LEN(TRIM(E280))&gt;0</formula>
    </cfRule>
  </conditionalFormatting>
  <conditionalFormatting sqref="D280 D283">
    <cfRule type="notContainsBlanks" dxfId="4408" priority="1738">
      <formula>LEN(TRIM(D280))&gt;0</formula>
    </cfRule>
  </conditionalFormatting>
  <conditionalFormatting sqref="C280 C283">
    <cfRule type="notContainsBlanks" dxfId="4407" priority="1739">
      <formula>LEN(TRIM(C280))&gt;0</formula>
    </cfRule>
  </conditionalFormatting>
  <conditionalFormatting sqref="I280 I283">
    <cfRule type="notContainsBlanks" dxfId="4406" priority="1740">
      <formula>LEN(TRIM(I280))&gt;0</formula>
    </cfRule>
  </conditionalFormatting>
  <conditionalFormatting sqref="N286">
    <cfRule type="expression" dxfId="4405" priority="1741">
      <formula>N286=" "</formula>
    </cfRule>
  </conditionalFormatting>
  <conditionalFormatting sqref="N286">
    <cfRule type="expression" dxfId="4404" priority="1742">
      <formula>N286="NO PRESENTÓ CERTIFICADO"</formula>
    </cfRule>
  </conditionalFormatting>
  <conditionalFormatting sqref="N286">
    <cfRule type="expression" dxfId="4403" priority="1743">
      <formula>N286="PRESENTÓ CERTIFICADO"</formula>
    </cfRule>
  </conditionalFormatting>
  <conditionalFormatting sqref="P286">
    <cfRule type="expression" dxfId="4402" priority="1744">
      <formula>Q286="NO SUBSANABLE"</formula>
    </cfRule>
  </conditionalFormatting>
  <conditionalFormatting sqref="P286">
    <cfRule type="expression" dxfId="4401" priority="1745">
      <formula>Q286="REQUERIMIENTOS SUBSANADOS"</formula>
    </cfRule>
  </conditionalFormatting>
  <conditionalFormatting sqref="P286">
    <cfRule type="expression" dxfId="4400" priority="1746">
      <formula>Q286="PENDIENTES POR SUBSANAR"</formula>
    </cfRule>
  </conditionalFormatting>
  <conditionalFormatting sqref="P286">
    <cfRule type="expression" dxfId="4399" priority="1747">
      <formula>Q286="SIN OBSERVACIÓN"</formula>
    </cfRule>
  </conditionalFormatting>
  <conditionalFormatting sqref="P286">
    <cfRule type="containsBlanks" dxfId="4398" priority="1748">
      <formula>LEN(TRIM(P286))=0</formula>
    </cfRule>
  </conditionalFormatting>
  <conditionalFormatting sqref="O286">
    <cfRule type="cellIs" dxfId="4397" priority="1749" operator="equal">
      <formula>"PENDIENTE POR DESCRIPCIÓN"</formula>
    </cfRule>
  </conditionalFormatting>
  <conditionalFormatting sqref="O286">
    <cfRule type="cellIs" dxfId="4396" priority="1750" operator="equal">
      <formula>"DESCRIPCIÓN INSUFICIENTE"</formula>
    </cfRule>
  </conditionalFormatting>
  <conditionalFormatting sqref="O286">
    <cfRule type="cellIs" dxfId="4395" priority="1751" operator="equal">
      <formula>"NO ESTÁ ACORDE A ITEM 5.2.1 (T.R.)"</formula>
    </cfRule>
  </conditionalFormatting>
  <conditionalFormatting sqref="O286">
    <cfRule type="cellIs" dxfId="4394" priority="1752" operator="equal">
      <formula>"ACORDE A ITEM 5.2.1 (T.R.)"</formula>
    </cfRule>
  </conditionalFormatting>
  <conditionalFormatting sqref="Q286">
    <cfRule type="containsBlanks" dxfId="4393" priority="1753">
      <formula>LEN(TRIM(Q286))=0</formula>
    </cfRule>
  </conditionalFormatting>
  <conditionalFormatting sqref="Q286">
    <cfRule type="cellIs" dxfId="4392" priority="1754" operator="equal">
      <formula>"REQUERIMIENTOS SUBSANADOS"</formula>
    </cfRule>
  </conditionalFormatting>
  <conditionalFormatting sqref="Q286">
    <cfRule type="containsText" dxfId="4391" priority="1755" operator="containsText" text="NO SUBSANABLE">
      <formula>NOT(ISERROR(SEARCH(("NO SUBSANABLE"),(Q286))))</formula>
    </cfRule>
  </conditionalFormatting>
  <conditionalFormatting sqref="Q286">
    <cfRule type="containsText" dxfId="4390" priority="1756" operator="containsText" text="PENDIENTES POR SUBSANAR">
      <formula>NOT(ISERROR(SEARCH(("PENDIENTES POR SUBSANAR"),(Q286))))</formula>
    </cfRule>
  </conditionalFormatting>
  <conditionalFormatting sqref="Q286">
    <cfRule type="containsText" dxfId="4389" priority="1757" operator="containsText" text="SIN OBSERVACIÓN">
      <formula>NOT(ISERROR(SEARCH(("SIN OBSERVACIÓN"),(Q286))))</formula>
    </cfRule>
  </conditionalFormatting>
  <conditionalFormatting sqref="R286">
    <cfRule type="containsBlanks" dxfId="4388" priority="1758">
      <formula>LEN(TRIM(R286))=0</formula>
    </cfRule>
  </conditionalFormatting>
  <conditionalFormatting sqref="R286">
    <cfRule type="cellIs" dxfId="4387" priority="1759" operator="equal">
      <formula>"NO CUMPLEN CON LO SOLICITADO"</formula>
    </cfRule>
  </conditionalFormatting>
  <conditionalFormatting sqref="R286">
    <cfRule type="cellIs" dxfId="4386" priority="1760" operator="equal">
      <formula>"CUMPLEN CON LO SOLICITADO"</formula>
    </cfRule>
  </conditionalFormatting>
  <conditionalFormatting sqref="R286">
    <cfRule type="cellIs" dxfId="4385" priority="1761" operator="equal">
      <formula>"PENDIENTES"</formula>
    </cfRule>
  </conditionalFormatting>
  <conditionalFormatting sqref="R286">
    <cfRule type="cellIs" dxfId="4384" priority="1762" operator="equal">
      <formula>"NINGUNO"</formula>
    </cfRule>
  </conditionalFormatting>
  <conditionalFormatting sqref="H286">
    <cfRule type="notContainsBlanks" dxfId="4383" priority="1763">
      <formula>LEN(TRIM(H286))&gt;0</formula>
    </cfRule>
  </conditionalFormatting>
  <conditionalFormatting sqref="G286">
    <cfRule type="notContainsBlanks" dxfId="4382" priority="1764">
      <formula>LEN(TRIM(G286))&gt;0</formula>
    </cfRule>
  </conditionalFormatting>
  <conditionalFormatting sqref="F286">
    <cfRule type="notContainsBlanks" dxfId="4381" priority="1765">
      <formula>LEN(TRIM(F286))&gt;0</formula>
    </cfRule>
  </conditionalFormatting>
  <conditionalFormatting sqref="E286">
    <cfRule type="notContainsBlanks" dxfId="4380" priority="1766">
      <formula>LEN(TRIM(E286))&gt;0</formula>
    </cfRule>
  </conditionalFormatting>
  <conditionalFormatting sqref="D286">
    <cfRule type="notContainsBlanks" dxfId="4379" priority="1767">
      <formula>LEN(TRIM(D286))&gt;0</formula>
    </cfRule>
  </conditionalFormatting>
  <conditionalFormatting sqref="C286">
    <cfRule type="notContainsBlanks" dxfId="4378" priority="1768">
      <formula>LEN(TRIM(C286))&gt;0</formula>
    </cfRule>
  </conditionalFormatting>
  <conditionalFormatting sqref="I286">
    <cfRule type="notContainsBlanks" dxfId="4377" priority="1769">
      <formula>LEN(TRIM(I286))&gt;0</formula>
    </cfRule>
  </conditionalFormatting>
  <conditionalFormatting sqref="T277">
    <cfRule type="cellIs" dxfId="4376" priority="1770" operator="equal">
      <formula>"NO"</formula>
    </cfRule>
  </conditionalFormatting>
  <conditionalFormatting sqref="T277">
    <cfRule type="cellIs" dxfId="4375" priority="1771" operator="equal">
      <formula>"SI"</formula>
    </cfRule>
  </conditionalFormatting>
  <conditionalFormatting sqref="S280 S283 S286">
    <cfRule type="cellIs" dxfId="4374" priority="1772" operator="greaterThan">
      <formula>0</formula>
    </cfRule>
  </conditionalFormatting>
  <conditionalFormatting sqref="S280 S283 S286">
    <cfRule type="cellIs" dxfId="4373" priority="1773" operator="equal">
      <formula>0</formula>
    </cfRule>
  </conditionalFormatting>
  <conditionalFormatting sqref="N289">
    <cfRule type="expression" dxfId="4372" priority="1774">
      <formula>N289=" "</formula>
    </cfRule>
  </conditionalFormatting>
  <conditionalFormatting sqref="N289">
    <cfRule type="expression" dxfId="4371" priority="1775">
      <formula>N289="NO PRESENTÓ CERTIFICADO"</formula>
    </cfRule>
  </conditionalFormatting>
  <conditionalFormatting sqref="N289">
    <cfRule type="expression" dxfId="4370" priority="1776">
      <formula>N289="PRESENTÓ CERTIFICADO"</formula>
    </cfRule>
  </conditionalFormatting>
  <conditionalFormatting sqref="P289">
    <cfRule type="expression" dxfId="4369" priority="1777">
      <formula>Q289="NO SUBSANABLE"</formula>
    </cfRule>
  </conditionalFormatting>
  <conditionalFormatting sqref="P289">
    <cfRule type="expression" dxfId="4368" priority="1778">
      <formula>Q289="REQUERIMIENTOS SUBSANADOS"</formula>
    </cfRule>
  </conditionalFormatting>
  <conditionalFormatting sqref="P289">
    <cfRule type="expression" dxfId="4367" priority="1779">
      <formula>Q289="PENDIENTES POR SUBSANAR"</formula>
    </cfRule>
  </conditionalFormatting>
  <conditionalFormatting sqref="P289">
    <cfRule type="expression" dxfId="4366" priority="1780">
      <formula>Q289="SIN OBSERVACIÓN"</formula>
    </cfRule>
  </conditionalFormatting>
  <conditionalFormatting sqref="P289">
    <cfRule type="containsBlanks" dxfId="4365" priority="1781">
      <formula>LEN(TRIM(P289))=0</formula>
    </cfRule>
  </conditionalFormatting>
  <conditionalFormatting sqref="O289">
    <cfRule type="cellIs" dxfId="4364" priority="1782" operator="equal">
      <formula>"PENDIENTE POR DESCRIPCIÓN"</formula>
    </cfRule>
  </conditionalFormatting>
  <conditionalFormatting sqref="O289">
    <cfRule type="cellIs" dxfId="4363" priority="1783" operator="equal">
      <formula>"DESCRIPCIÓN INSUFICIENTE"</formula>
    </cfRule>
  </conditionalFormatting>
  <conditionalFormatting sqref="O289">
    <cfRule type="cellIs" dxfId="4362" priority="1784" operator="equal">
      <formula>"NO ESTÁ ACORDE A ITEM 5.2.1 (T.R.)"</formula>
    </cfRule>
  </conditionalFormatting>
  <conditionalFormatting sqref="O289">
    <cfRule type="cellIs" dxfId="4361" priority="1785" operator="equal">
      <formula>"ACORDE A ITEM 5.2.1 (T.R.)"</formula>
    </cfRule>
  </conditionalFormatting>
  <conditionalFormatting sqref="Q289">
    <cfRule type="containsBlanks" dxfId="4360" priority="1786">
      <formula>LEN(TRIM(Q289))=0</formula>
    </cfRule>
  </conditionalFormatting>
  <conditionalFormatting sqref="Q289">
    <cfRule type="cellIs" dxfId="4359" priority="1787" operator="equal">
      <formula>"REQUERIMIENTOS SUBSANADOS"</formula>
    </cfRule>
  </conditionalFormatting>
  <conditionalFormatting sqref="Q289">
    <cfRule type="containsText" dxfId="4358" priority="1788" operator="containsText" text="NO SUBSANABLE">
      <formula>NOT(ISERROR(SEARCH(("NO SUBSANABLE"),(Q289))))</formula>
    </cfRule>
  </conditionalFormatting>
  <conditionalFormatting sqref="Q289">
    <cfRule type="containsText" dxfId="4357" priority="1789" operator="containsText" text="PENDIENTES POR SUBSANAR">
      <formula>NOT(ISERROR(SEARCH(("PENDIENTES POR SUBSANAR"),(Q289))))</formula>
    </cfRule>
  </conditionalFormatting>
  <conditionalFormatting sqref="Q289">
    <cfRule type="containsText" dxfId="4356" priority="1790" operator="containsText" text="SIN OBSERVACIÓN">
      <formula>NOT(ISERROR(SEARCH(("SIN OBSERVACIÓN"),(Q289))))</formula>
    </cfRule>
  </conditionalFormatting>
  <conditionalFormatting sqref="R289">
    <cfRule type="containsBlanks" dxfId="4355" priority="1791">
      <formula>LEN(TRIM(R289))=0</formula>
    </cfRule>
  </conditionalFormatting>
  <conditionalFormatting sqref="R289">
    <cfRule type="cellIs" dxfId="4354" priority="1792" operator="equal">
      <formula>"NO CUMPLEN CON LO SOLICITADO"</formula>
    </cfRule>
  </conditionalFormatting>
  <conditionalFormatting sqref="R289">
    <cfRule type="cellIs" dxfId="4353" priority="1793" operator="equal">
      <formula>"CUMPLEN CON LO SOLICITADO"</formula>
    </cfRule>
  </conditionalFormatting>
  <conditionalFormatting sqref="R289">
    <cfRule type="cellIs" dxfId="4352" priority="1794" operator="equal">
      <formula>"PENDIENTES"</formula>
    </cfRule>
  </conditionalFormatting>
  <conditionalFormatting sqref="R289">
    <cfRule type="cellIs" dxfId="4351" priority="1795" operator="equal">
      <formula>"NINGUNO"</formula>
    </cfRule>
  </conditionalFormatting>
  <conditionalFormatting sqref="H289">
    <cfRule type="notContainsBlanks" dxfId="4350" priority="1796">
      <formula>LEN(TRIM(H289))&gt;0</formula>
    </cfRule>
  </conditionalFormatting>
  <conditionalFormatting sqref="G289">
    <cfRule type="notContainsBlanks" dxfId="4349" priority="1797">
      <formula>LEN(TRIM(G289))&gt;0</formula>
    </cfRule>
  </conditionalFormatting>
  <conditionalFormatting sqref="F289">
    <cfRule type="notContainsBlanks" dxfId="4348" priority="1798">
      <formula>LEN(TRIM(F289))&gt;0</formula>
    </cfRule>
  </conditionalFormatting>
  <conditionalFormatting sqref="E289">
    <cfRule type="notContainsBlanks" dxfId="4347" priority="1799">
      <formula>LEN(TRIM(E289))&gt;0</formula>
    </cfRule>
  </conditionalFormatting>
  <conditionalFormatting sqref="D289">
    <cfRule type="notContainsBlanks" dxfId="4346" priority="1800">
      <formula>LEN(TRIM(D289))&gt;0</formula>
    </cfRule>
  </conditionalFormatting>
  <conditionalFormatting sqref="C289">
    <cfRule type="notContainsBlanks" dxfId="4345" priority="1801">
      <formula>LEN(TRIM(C289))&gt;0</formula>
    </cfRule>
  </conditionalFormatting>
  <conditionalFormatting sqref="I289">
    <cfRule type="notContainsBlanks" dxfId="4344" priority="1802">
      <formula>LEN(TRIM(I289))&gt;0</formula>
    </cfRule>
  </conditionalFormatting>
  <conditionalFormatting sqref="S289">
    <cfRule type="cellIs" dxfId="4343" priority="1803" operator="greaterThan">
      <formula>0</formula>
    </cfRule>
  </conditionalFormatting>
  <conditionalFormatting sqref="S289">
    <cfRule type="cellIs" dxfId="4342" priority="1804" operator="equal">
      <formula>0</formula>
    </cfRule>
  </conditionalFormatting>
  <conditionalFormatting sqref="N299">
    <cfRule type="expression" dxfId="4341" priority="1805">
      <formula>N299=" "</formula>
    </cfRule>
  </conditionalFormatting>
  <conditionalFormatting sqref="N299">
    <cfRule type="expression" dxfId="4340" priority="1806">
      <formula>N299="NO PRESENTÓ CERTIFICADO"</formula>
    </cfRule>
  </conditionalFormatting>
  <conditionalFormatting sqref="N299">
    <cfRule type="expression" dxfId="4339" priority="1807">
      <formula>N299="PRESENTÓ CERTIFICADO"</formula>
    </cfRule>
  </conditionalFormatting>
  <conditionalFormatting sqref="S299">
    <cfRule type="cellIs" dxfId="4338" priority="1808" operator="greaterThan">
      <formula>0</formula>
    </cfRule>
  </conditionalFormatting>
  <conditionalFormatting sqref="S299">
    <cfRule type="cellIs" dxfId="4337" priority="1809" operator="equal">
      <formula>0</formula>
    </cfRule>
  </conditionalFormatting>
  <conditionalFormatting sqref="P299">
    <cfRule type="expression" dxfId="4336" priority="1810">
      <formula>Q299="NO SUBSANABLE"</formula>
    </cfRule>
  </conditionalFormatting>
  <conditionalFormatting sqref="P299">
    <cfRule type="expression" dxfId="4335" priority="1811">
      <formula>Q299="REQUERIMIENTOS SUBSANADOS"</formula>
    </cfRule>
  </conditionalFormatting>
  <conditionalFormatting sqref="P299">
    <cfRule type="expression" dxfId="4334" priority="1812">
      <formula>Q299="PENDIENTES POR SUBSANAR"</formula>
    </cfRule>
  </conditionalFormatting>
  <conditionalFormatting sqref="P299">
    <cfRule type="expression" dxfId="4333" priority="1813">
      <formula>Q299="SIN OBSERVACIÓN"</formula>
    </cfRule>
  </conditionalFormatting>
  <conditionalFormatting sqref="P299">
    <cfRule type="containsBlanks" dxfId="4332" priority="1814">
      <formula>LEN(TRIM(P299))=0</formula>
    </cfRule>
  </conditionalFormatting>
  <conditionalFormatting sqref="O299">
    <cfRule type="cellIs" dxfId="4331" priority="1815" operator="equal">
      <formula>"PENDIENTE POR DESCRIPCIÓN"</formula>
    </cfRule>
  </conditionalFormatting>
  <conditionalFormatting sqref="O299">
    <cfRule type="cellIs" dxfId="4330" priority="1816" operator="equal">
      <formula>"DESCRIPCIÓN INSUFICIENTE"</formula>
    </cfRule>
  </conditionalFormatting>
  <conditionalFormatting sqref="O299">
    <cfRule type="cellIs" dxfId="4329" priority="1817" operator="equal">
      <formula>"NO ESTÁ ACORDE A ITEM 5.2.1 (T.R.)"</formula>
    </cfRule>
  </conditionalFormatting>
  <conditionalFormatting sqref="O299">
    <cfRule type="cellIs" dxfId="4328" priority="1818" operator="equal">
      <formula>"ACORDE A ITEM 5.2.1 (T.R.)"</formula>
    </cfRule>
  </conditionalFormatting>
  <conditionalFormatting sqref="Q299">
    <cfRule type="containsBlanks" dxfId="4327" priority="1819">
      <formula>LEN(TRIM(Q299))=0</formula>
    </cfRule>
  </conditionalFormatting>
  <conditionalFormatting sqref="Q299">
    <cfRule type="cellIs" dxfId="4326" priority="1820" operator="equal">
      <formula>"REQUERIMIENTOS SUBSANADOS"</formula>
    </cfRule>
  </conditionalFormatting>
  <conditionalFormatting sqref="Q299">
    <cfRule type="containsText" dxfId="4325" priority="1821" operator="containsText" text="NO SUBSANABLE">
      <formula>NOT(ISERROR(SEARCH(("NO SUBSANABLE"),(Q299))))</formula>
    </cfRule>
  </conditionalFormatting>
  <conditionalFormatting sqref="Q299">
    <cfRule type="containsText" dxfId="4324" priority="1822" operator="containsText" text="PENDIENTES POR SUBSANAR">
      <formula>NOT(ISERROR(SEARCH(("PENDIENTES POR SUBSANAR"),(Q299))))</formula>
    </cfRule>
  </conditionalFormatting>
  <conditionalFormatting sqref="Q299">
    <cfRule type="containsText" dxfId="4323" priority="1823" operator="containsText" text="SIN OBSERVACIÓN">
      <formula>NOT(ISERROR(SEARCH(("SIN OBSERVACIÓN"),(Q299))))</formula>
    </cfRule>
  </conditionalFormatting>
  <conditionalFormatting sqref="R299">
    <cfRule type="containsBlanks" dxfId="4322" priority="1824">
      <formula>LEN(TRIM(R299))=0</formula>
    </cfRule>
  </conditionalFormatting>
  <conditionalFormatting sqref="R299">
    <cfRule type="cellIs" dxfId="4321" priority="1825" operator="equal">
      <formula>"NO CUMPLEN CON LO SOLICITADO"</formula>
    </cfRule>
  </conditionalFormatting>
  <conditionalFormatting sqref="R299">
    <cfRule type="cellIs" dxfId="4320" priority="1826" operator="equal">
      <formula>"CUMPLEN CON LO SOLICITADO"</formula>
    </cfRule>
  </conditionalFormatting>
  <conditionalFormatting sqref="R299">
    <cfRule type="cellIs" dxfId="4319" priority="1827" operator="equal">
      <formula>"PENDIENTES"</formula>
    </cfRule>
  </conditionalFormatting>
  <conditionalFormatting sqref="R299">
    <cfRule type="cellIs" dxfId="4318" priority="1828" operator="equal">
      <formula>"NINGUNO"</formula>
    </cfRule>
  </conditionalFormatting>
  <conditionalFormatting sqref="T314">
    <cfRule type="cellIs" dxfId="4317" priority="1829" operator="equal">
      <formula>"NO CUMPLE"</formula>
    </cfRule>
  </conditionalFormatting>
  <conditionalFormatting sqref="T314">
    <cfRule type="cellIs" dxfId="4316" priority="1830" operator="equal">
      <formula>"CUMPLE"</formula>
    </cfRule>
  </conditionalFormatting>
  <conditionalFormatting sqref="B314">
    <cfRule type="cellIs" dxfId="4315" priority="1831" operator="equal">
      <formula>"NO CUMPLE CON LA EXPERIENCIA REQUERIDA"</formula>
    </cfRule>
  </conditionalFormatting>
  <conditionalFormatting sqref="B314">
    <cfRule type="cellIs" dxfId="4314" priority="1832" operator="equal">
      <formula>"CUMPLE CON LA EXPERIENCIA REQUERIDA"</formula>
    </cfRule>
  </conditionalFormatting>
  <conditionalFormatting sqref="H299">
    <cfRule type="notContainsBlanks" dxfId="4313" priority="1833">
      <formula>LEN(TRIM(H299))&gt;0</formula>
    </cfRule>
  </conditionalFormatting>
  <conditionalFormatting sqref="G299">
    <cfRule type="notContainsBlanks" dxfId="4312" priority="1834">
      <formula>LEN(TRIM(G299))&gt;0</formula>
    </cfRule>
  </conditionalFormatting>
  <conditionalFormatting sqref="F299">
    <cfRule type="notContainsBlanks" dxfId="4311" priority="1835">
      <formula>LEN(TRIM(F299))&gt;0</formula>
    </cfRule>
  </conditionalFormatting>
  <conditionalFormatting sqref="E299">
    <cfRule type="notContainsBlanks" dxfId="4310" priority="1836">
      <formula>LEN(TRIM(E299))&gt;0</formula>
    </cfRule>
  </conditionalFormatting>
  <conditionalFormatting sqref="D299">
    <cfRule type="notContainsBlanks" dxfId="4309" priority="1837">
      <formula>LEN(TRIM(D299))&gt;0</formula>
    </cfRule>
  </conditionalFormatting>
  <conditionalFormatting sqref="C299">
    <cfRule type="notContainsBlanks" dxfId="4308" priority="1838">
      <formula>LEN(TRIM(C299))&gt;0</formula>
    </cfRule>
  </conditionalFormatting>
  <conditionalFormatting sqref="I299">
    <cfRule type="notContainsBlanks" dxfId="4307" priority="1839">
      <formula>LEN(TRIM(I299))&gt;0</formula>
    </cfRule>
  </conditionalFormatting>
  <conditionalFormatting sqref="N302 N305">
    <cfRule type="expression" dxfId="4306" priority="1840">
      <formula>N302=" "</formula>
    </cfRule>
  </conditionalFormatting>
  <conditionalFormatting sqref="N302 N305">
    <cfRule type="expression" dxfId="4305" priority="1841">
      <formula>N302="NO PRESENTÓ CERTIFICADO"</formula>
    </cfRule>
  </conditionalFormatting>
  <conditionalFormatting sqref="N302 N305">
    <cfRule type="expression" dxfId="4304" priority="1842">
      <formula>N302="PRESENTÓ CERTIFICADO"</formula>
    </cfRule>
  </conditionalFormatting>
  <conditionalFormatting sqref="P302 P305">
    <cfRule type="expression" dxfId="4303" priority="1843">
      <formula>Q302="NO SUBSANABLE"</formula>
    </cfRule>
  </conditionalFormatting>
  <conditionalFormatting sqref="P302 P305">
    <cfRule type="expression" dxfId="4302" priority="1844">
      <formula>Q302="REQUERIMIENTOS SUBSANADOS"</formula>
    </cfRule>
  </conditionalFormatting>
  <conditionalFormatting sqref="P302 P305">
    <cfRule type="expression" dxfId="4301" priority="1845">
      <formula>Q302="PENDIENTES POR SUBSANAR"</formula>
    </cfRule>
  </conditionalFormatting>
  <conditionalFormatting sqref="P302 P305">
    <cfRule type="expression" dxfId="4300" priority="1846">
      <formula>Q302="SIN OBSERVACIÓN"</formula>
    </cfRule>
  </conditionalFormatting>
  <conditionalFormatting sqref="P302 P305">
    <cfRule type="containsBlanks" dxfId="4299" priority="1847">
      <formula>LEN(TRIM(P302))=0</formula>
    </cfRule>
  </conditionalFormatting>
  <conditionalFormatting sqref="O302 O305">
    <cfRule type="cellIs" dxfId="4298" priority="1848" operator="equal">
      <formula>"PENDIENTE POR DESCRIPCIÓN"</formula>
    </cfRule>
  </conditionalFormatting>
  <conditionalFormatting sqref="O302 O305">
    <cfRule type="cellIs" dxfId="4297" priority="1849" operator="equal">
      <formula>"DESCRIPCIÓN INSUFICIENTE"</formula>
    </cfRule>
  </conditionalFormatting>
  <conditionalFormatting sqref="O302 O305">
    <cfRule type="cellIs" dxfId="4296" priority="1850" operator="equal">
      <formula>"NO ESTÁ ACORDE A ITEM 5.2.1 (T.R.)"</formula>
    </cfRule>
  </conditionalFormatting>
  <conditionalFormatting sqref="O302 O305">
    <cfRule type="cellIs" dxfId="4295" priority="1851" operator="equal">
      <formula>"ACORDE A ITEM 5.2.1 (T.R.)"</formula>
    </cfRule>
  </conditionalFormatting>
  <conditionalFormatting sqref="Q302 Q305">
    <cfRule type="containsBlanks" dxfId="4294" priority="1852">
      <formula>LEN(TRIM(Q302))=0</formula>
    </cfRule>
  </conditionalFormatting>
  <conditionalFormatting sqref="Q302 Q305">
    <cfRule type="cellIs" dxfId="4293" priority="1853" operator="equal">
      <formula>"REQUERIMIENTOS SUBSANADOS"</formula>
    </cfRule>
  </conditionalFormatting>
  <conditionalFormatting sqref="Q302 Q305">
    <cfRule type="containsText" dxfId="4292" priority="1854" operator="containsText" text="NO SUBSANABLE">
      <formula>NOT(ISERROR(SEARCH(("NO SUBSANABLE"),(Q302))))</formula>
    </cfRule>
  </conditionalFormatting>
  <conditionalFormatting sqref="Q302 Q305">
    <cfRule type="containsText" dxfId="4291" priority="1855" operator="containsText" text="PENDIENTES POR SUBSANAR">
      <formula>NOT(ISERROR(SEARCH(("PENDIENTES POR SUBSANAR"),(Q302))))</formula>
    </cfRule>
  </conditionalFormatting>
  <conditionalFormatting sqref="Q302 Q305">
    <cfRule type="containsText" dxfId="4290" priority="1856" operator="containsText" text="SIN OBSERVACIÓN">
      <formula>NOT(ISERROR(SEARCH(("SIN OBSERVACIÓN"),(Q302))))</formula>
    </cfRule>
  </conditionalFormatting>
  <conditionalFormatting sqref="R302 R305">
    <cfRule type="containsBlanks" dxfId="4289" priority="1857">
      <formula>LEN(TRIM(R302))=0</formula>
    </cfRule>
  </conditionalFormatting>
  <conditionalFormatting sqref="R302 R305">
    <cfRule type="cellIs" dxfId="4288" priority="1858" operator="equal">
      <formula>"NO CUMPLEN CON LO SOLICITADO"</formula>
    </cfRule>
  </conditionalFormatting>
  <conditionalFormatting sqref="R302 R305">
    <cfRule type="cellIs" dxfId="4287" priority="1859" operator="equal">
      <formula>"CUMPLEN CON LO SOLICITADO"</formula>
    </cfRule>
  </conditionalFormatting>
  <conditionalFormatting sqref="R302 R305">
    <cfRule type="cellIs" dxfId="4286" priority="1860" operator="equal">
      <formula>"PENDIENTES"</formula>
    </cfRule>
  </conditionalFormatting>
  <conditionalFormatting sqref="R302 R305">
    <cfRule type="cellIs" dxfId="4285" priority="1861" operator="equal">
      <formula>"NINGUNO"</formula>
    </cfRule>
  </conditionalFormatting>
  <conditionalFormatting sqref="H302 H305">
    <cfRule type="notContainsBlanks" dxfId="4284" priority="1862">
      <formula>LEN(TRIM(H302))&gt;0</formula>
    </cfRule>
  </conditionalFormatting>
  <conditionalFormatting sqref="G302 G305">
    <cfRule type="notContainsBlanks" dxfId="4283" priority="1863">
      <formula>LEN(TRIM(G302))&gt;0</formula>
    </cfRule>
  </conditionalFormatting>
  <conditionalFormatting sqref="F302 F305">
    <cfRule type="notContainsBlanks" dxfId="4282" priority="1864">
      <formula>LEN(TRIM(F302))&gt;0</formula>
    </cfRule>
  </conditionalFormatting>
  <conditionalFormatting sqref="E302 E305">
    <cfRule type="notContainsBlanks" dxfId="4281" priority="1865">
      <formula>LEN(TRIM(E302))&gt;0</formula>
    </cfRule>
  </conditionalFormatting>
  <conditionalFormatting sqref="D302 D305">
    <cfRule type="notContainsBlanks" dxfId="4280" priority="1866">
      <formula>LEN(TRIM(D302))&gt;0</formula>
    </cfRule>
  </conditionalFormatting>
  <conditionalFormatting sqref="C302 C305">
    <cfRule type="notContainsBlanks" dxfId="4279" priority="1867">
      <formula>LEN(TRIM(C302))&gt;0</formula>
    </cfRule>
  </conditionalFormatting>
  <conditionalFormatting sqref="I302 I305">
    <cfRule type="notContainsBlanks" dxfId="4278" priority="1868">
      <formula>LEN(TRIM(I302))&gt;0</formula>
    </cfRule>
  </conditionalFormatting>
  <conditionalFormatting sqref="N308">
    <cfRule type="expression" dxfId="4277" priority="1869">
      <formula>N308=" "</formula>
    </cfRule>
  </conditionalFormatting>
  <conditionalFormatting sqref="N308">
    <cfRule type="expression" dxfId="4276" priority="1870">
      <formula>N308="NO PRESENTÓ CERTIFICADO"</formula>
    </cfRule>
  </conditionalFormatting>
  <conditionalFormatting sqref="N308">
    <cfRule type="expression" dxfId="4275" priority="1871">
      <formula>N308="PRESENTÓ CERTIFICADO"</formula>
    </cfRule>
  </conditionalFormatting>
  <conditionalFormatting sqref="P308">
    <cfRule type="expression" dxfId="4274" priority="1872">
      <formula>Q308="NO SUBSANABLE"</formula>
    </cfRule>
  </conditionalFormatting>
  <conditionalFormatting sqref="P308">
    <cfRule type="expression" dxfId="4273" priority="1873">
      <formula>Q308="REQUERIMIENTOS SUBSANADOS"</formula>
    </cfRule>
  </conditionalFormatting>
  <conditionalFormatting sqref="P308">
    <cfRule type="expression" dxfId="4272" priority="1874">
      <formula>Q308="PENDIENTES POR SUBSANAR"</formula>
    </cfRule>
  </conditionalFormatting>
  <conditionalFormatting sqref="P308">
    <cfRule type="expression" dxfId="4271" priority="1875">
      <formula>Q308="SIN OBSERVACIÓN"</formula>
    </cfRule>
  </conditionalFormatting>
  <conditionalFormatting sqref="P308">
    <cfRule type="containsBlanks" dxfId="4270" priority="1876">
      <formula>LEN(TRIM(P308))=0</formula>
    </cfRule>
  </conditionalFormatting>
  <conditionalFormatting sqref="O308">
    <cfRule type="cellIs" dxfId="4269" priority="1877" operator="equal">
      <formula>"PENDIENTE POR DESCRIPCIÓN"</formula>
    </cfRule>
  </conditionalFormatting>
  <conditionalFormatting sqref="O308">
    <cfRule type="cellIs" dxfId="4268" priority="1878" operator="equal">
      <formula>"DESCRIPCIÓN INSUFICIENTE"</formula>
    </cfRule>
  </conditionalFormatting>
  <conditionalFormatting sqref="O308">
    <cfRule type="cellIs" dxfId="4267" priority="1879" operator="equal">
      <formula>"NO ESTÁ ACORDE A ITEM 5.2.1 (T.R.)"</formula>
    </cfRule>
  </conditionalFormatting>
  <conditionalFormatting sqref="O308">
    <cfRule type="cellIs" dxfId="4266" priority="1880" operator="equal">
      <formula>"ACORDE A ITEM 5.2.1 (T.R.)"</formula>
    </cfRule>
  </conditionalFormatting>
  <conditionalFormatting sqref="Q308">
    <cfRule type="containsBlanks" dxfId="4265" priority="1881">
      <formula>LEN(TRIM(Q308))=0</formula>
    </cfRule>
  </conditionalFormatting>
  <conditionalFormatting sqref="Q308">
    <cfRule type="cellIs" dxfId="4264" priority="1882" operator="equal">
      <formula>"REQUERIMIENTOS SUBSANADOS"</formula>
    </cfRule>
  </conditionalFormatting>
  <conditionalFormatting sqref="Q308">
    <cfRule type="containsText" dxfId="4263" priority="1883" operator="containsText" text="NO SUBSANABLE">
      <formula>NOT(ISERROR(SEARCH(("NO SUBSANABLE"),(Q308))))</formula>
    </cfRule>
  </conditionalFormatting>
  <conditionalFormatting sqref="Q308">
    <cfRule type="containsText" dxfId="4262" priority="1884" operator="containsText" text="PENDIENTES POR SUBSANAR">
      <formula>NOT(ISERROR(SEARCH(("PENDIENTES POR SUBSANAR"),(Q308))))</formula>
    </cfRule>
  </conditionalFormatting>
  <conditionalFormatting sqref="Q308">
    <cfRule type="containsText" dxfId="4261" priority="1885" operator="containsText" text="SIN OBSERVACIÓN">
      <formula>NOT(ISERROR(SEARCH(("SIN OBSERVACIÓN"),(Q308))))</formula>
    </cfRule>
  </conditionalFormatting>
  <conditionalFormatting sqref="R308">
    <cfRule type="containsBlanks" dxfId="4260" priority="1886">
      <formula>LEN(TRIM(R308))=0</formula>
    </cfRule>
  </conditionalFormatting>
  <conditionalFormatting sqref="R308">
    <cfRule type="cellIs" dxfId="4259" priority="1887" operator="equal">
      <formula>"NO CUMPLEN CON LO SOLICITADO"</formula>
    </cfRule>
  </conditionalFormatting>
  <conditionalFormatting sqref="R308">
    <cfRule type="cellIs" dxfId="4258" priority="1888" operator="equal">
      <formula>"CUMPLEN CON LO SOLICITADO"</formula>
    </cfRule>
  </conditionalFormatting>
  <conditionalFormatting sqref="R308">
    <cfRule type="cellIs" dxfId="4257" priority="1889" operator="equal">
      <formula>"PENDIENTES"</formula>
    </cfRule>
  </conditionalFormatting>
  <conditionalFormatting sqref="R308">
    <cfRule type="cellIs" dxfId="4256" priority="1890" operator="equal">
      <formula>"NINGUNO"</formula>
    </cfRule>
  </conditionalFormatting>
  <conditionalFormatting sqref="H308">
    <cfRule type="notContainsBlanks" dxfId="4255" priority="1891">
      <formula>LEN(TRIM(H308))&gt;0</formula>
    </cfRule>
  </conditionalFormatting>
  <conditionalFormatting sqref="G308">
    <cfRule type="notContainsBlanks" dxfId="4254" priority="1892">
      <formula>LEN(TRIM(G308))&gt;0</formula>
    </cfRule>
  </conditionalFormatting>
  <conditionalFormatting sqref="F308">
    <cfRule type="notContainsBlanks" dxfId="4253" priority="1893">
      <formula>LEN(TRIM(F308))&gt;0</formula>
    </cfRule>
  </conditionalFormatting>
  <conditionalFormatting sqref="E308">
    <cfRule type="notContainsBlanks" dxfId="4252" priority="1894">
      <formula>LEN(TRIM(E308))&gt;0</formula>
    </cfRule>
  </conditionalFormatting>
  <conditionalFormatting sqref="D308">
    <cfRule type="notContainsBlanks" dxfId="4251" priority="1895">
      <formula>LEN(TRIM(D308))&gt;0</formula>
    </cfRule>
  </conditionalFormatting>
  <conditionalFormatting sqref="C308">
    <cfRule type="notContainsBlanks" dxfId="4250" priority="1896">
      <formula>LEN(TRIM(C308))&gt;0</formula>
    </cfRule>
  </conditionalFormatting>
  <conditionalFormatting sqref="I308">
    <cfRule type="notContainsBlanks" dxfId="4249" priority="1897">
      <formula>LEN(TRIM(I308))&gt;0</formula>
    </cfRule>
  </conditionalFormatting>
  <conditionalFormatting sqref="T299">
    <cfRule type="cellIs" dxfId="4248" priority="1898" operator="equal">
      <formula>"NO"</formula>
    </cfRule>
  </conditionalFormatting>
  <conditionalFormatting sqref="T299">
    <cfRule type="cellIs" dxfId="4247" priority="1899" operator="equal">
      <formula>"SI"</formula>
    </cfRule>
  </conditionalFormatting>
  <conditionalFormatting sqref="S302 S305 S308">
    <cfRule type="cellIs" dxfId="4246" priority="1900" operator="greaterThan">
      <formula>0</formula>
    </cfRule>
  </conditionalFormatting>
  <conditionalFormatting sqref="S302 S305 S308">
    <cfRule type="cellIs" dxfId="4245" priority="1901" operator="equal">
      <formula>0</formula>
    </cfRule>
  </conditionalFormatting>
  <conditionalFormatting sqref="N311">
    <cfRule type="expression" dxfId="4244" priority="1902">
      <formula>N311=" "</formula>
    </cfRule>
  </conditionalFormatting>
  <conditionalFormatting sqref="N311">
    <cfRule type="expression" dxfId="4243" priority="1903">
      <formula>N311="NO PRESENTÓ CERTIFICADO"</formula>
    </cfRule>
  </conditionalFormatting>
  <conditionalFormatting sqref="N311">
    <cfRule type="expression" dxfId="4242" priority="1904">
      <formula>N311="PRESENTÓ CERTIFICADO"</formula>
    </cfRule>
  </conditionalFormatting>
  <conditionalFormatting sqref="P311">
    <cfRule type="expression" dxfId="4241" priority="1905">
      <formula>Q311="NO SUBSANABLE"</formula>
    </cfRule>
  </conditionalFormatting>
  <conditionalFormatting sqref="P311">
    <cfRule type="expression" dxfId="4240" priority="1906">
      <formula>Q311="REQUERIMIENTOS SUBSANADOS"</formula>
    </cfRule>
  </conditionalFormatting>
  <conditionalFormatting sqref="P311">
    <cfRule type="expression" dxfId="4239" priority="1907">
      <formula>Q311="PENDIENTES POR SUBSANAR"</formula>
    </cfRule>
  </conditionalFormatting>
  <conditionalFormatting sqref="P311">
    <cfRule type="expression" dxfId="4238" priority="1908">
      <formula>Q311="SIN OBSERVACIÓN"</formula>
    </cfRule>
  </conditionalFormatting>
  <conditionalFormatting sqref="P311">
    <cfRule type="containsBlanks" dxfId="4237" priority="1909">
      <formula>LEN(TRIM(P311))=0</formula>
    </cfRule>
  </conditionalFormatting>
  <conditionalFormatting sqref="O311">
    <cfRule type="cellIs" dxfId="4236" priority="1910" operator="equal">
      <formula>"PENDIENTE POR DESCRIPCIÓN"</formula>
    </cfRule>
  </conditionalFormatting>
  <conditionalFormatting sqref="O311">
    <cfRule type="cellIs" dxfId="4235" priority="1911" operator="equal">
      <formula>"DESCRIPCIÓN INSUFICIENTE"</formula>
    </cfRule>
  </conditionalFormatting>
  <conditionalFormatting sqref="O311">
    <cfRule type="cellIs" dxfId="4234" priority="1912" operator="equal">
      <formula>"NO ESTÁ ACORDE A ITEM 5.2.1 (T.R.)"</formula>
    </cfRule>
  </conditionalFormatting>
  <conditionalFormatting sqref="O311">
    <cfRule type="cellIs" dxfId="4233" priority="1913" operator="equal">
      <formula>"ACORDE A ITEM 5.2.1 (T.R.)"</formula>
    </cfRule>
  </conditionalFormatting>
  <conditionalFormatting sqref="Q311">
    <cfRule type="containsBlanks" dxfId="4232" priority="1914">
      <formula>LEN(TRIM(Q311))=0</formula>
    </cfRule>
  </conditionalFormatting>
  <conditionalFormatting sqref="Q311">
    <cfRule type="cellIs" dxfId="4231" priority="1915" operator="equal">
      <formula>"REQUERIMIENTOS SUBSANADOS"</formula>
    </cfRule>
  </conditionalFormatting>
  <conditionalFormatting sqref="Q311">
    <cfRule type="containsText" dxfId="4230" priority="1916" operator="containsText" text="NO SUBSANABLE">
      <formula>NOT(ISERROR(SEARCH(("NO SUBSANABLE"),(Q311))))</formula>
    </cfRule>
  </conditionalFormatting>
  <conditionalFormatting sqref="Q311">
    <cfRule type="containsText" dxfId="4229" priority="1917" operator="containsText" text="PENDIENTES POR SUBSANAR">
      <formula>NOT(ISERROR(SEARCH(("PENDIENTES POR SUBSANAR"),(Q311))))</formula>
    </cfRule>
  </conditionalFormatting>
  <conditionalFormatting sqref="Q311">
    <cfRule type="containsText" dxfId="4228" priority="1918" operator="containsText" text="SIN OBSERVACIÓN">
      <formula>NOT(ISERROR(SEARCH(("SIN OBSERVACIÓN"),(Q311))))</formula>
    </cfRule>
  </conditionalFormatting>
  <conditionalFormatting sqref="R311">
    <cfRule type="containsBlanks" dxfId="4227" priority="1919">
      <formula>LEN(TRIM(R311))=0</formula>
    </cfRule>
  </conditionalFormatting>
  <conditionalFormatting sqref="R311">
    <cfRule type="cellIs" dxfId="4226" priority="1920" operator="equal">
      <formula>"NO CUMPLEN CON LO SOLICITADO"</formula>
    </cfRule>
  </conditionalFormatting>
  <conditionalFormatting sqref="R311">
    <cfRule type="cellIs" dxfId="4225" priority="1921" operator="equal">
      <formula>"CUMPLEN CON LO SOLICITADO"</formula>
    </cfRule>
  </conditionalFormatting>
  <conditionalFormatting sqref="R311">
    <cfRule type="cellIs" dxfId="4224" priority="1922" operator="equal">
      <formula>"PENDIENTES"</formula>
    </cfRule>
  </conditionalFormatting>
  <conditionalFormatting sqref="R311">
    <cfRule type="cellIs" dxfId="4223" priority="1923" operator="equal">
      <formula>"NINGUNO"</formula>
    </cfRule>
  </conditionalFormatting>
  <conditionalFormatting sqref="H311">
    <cfRule type="notContainsBlanks" dxfId="4222" priority="1924">
      <formula>LEN(TRIM(H311))&gt;0</formula>
    </cfRule>
  </conditionalFormatting>
  <conditionalFormatting sqref="G311">
    <cfRule type="notContainsBlanks" dxfId="4221" priority="1925">
      <formula>LEN(TRIM(G311))&gt;0</formula>
    </cfRule>
  </conditionalFormatting>
  <conditionalFormatting sqref="F311">
    <cfRule type="notContainsBlanks" dxfId="4220" priority="1926">
      <formula>LEN(TRIM(F311))&gt;0</formula>
    </cfRule>
  </conditionalFormatting>
  <conditionalFormatting sqref="E311">
    <cfRule type="notContainsBlanks" dxfId="4219" priority="1927">
      <formula>LEN(TRIM(E311))&gt;0</formula>
    </cfRule>
  </conditionalFormatting>
  <conditionalFormatting sqref="D311">
    <cfRule type="notContainsBlanks" dxfId="4218" priority="1928">
      <formula>LEN(TRIM(D311))&gt;0</formula>
    </cfRule>
  </conditionalFormatting>
  <conditionalFormatting sqref="C311">
    <cfRule type="notContainsBlanks" dxfId="4217" priority="1929">
      <formula>LEN(TRIM(C311))&gt;0</formula>
    </cfRule>
  </conditionalFormatting>
  <conditionalFormatting sqref="I311">
    <cfRule type="notContainsBlanks" dxfId="4216" priority="1930">
      <formula>LEN(TRIM(I311))&gt;0</formula>
    </cfRule>
  </conditionalFormatting>
  <conditionalFormatting sqref="S311">
    <cfRule type="cellIs" dxfId="4215" priority="1931" operator="greaterThan">
      <formula>0</formula>
    </cfRule>
  </conditionalFormatting>
  <conditionalFormatting sqref="S311">
    <cfRule type="cellIs" dxfId="4214" priority="1932" operator="equal">
      <formula>0</formula>
    </cfRule>
  </conditionalFormatting>
  <conditionalFormatting sqref="T336">
    <cfRule type="cellIs" dxfId="4213" priority="1933" operator="equal">
      <formula>"NO CUMPLE"</formula>
    </cfRule>
  </conditionalFormatting>
  <conditionalFormatting sqref="T336">
    <cfRule type="cellIs" dxfId="4212" priority="1934" operator="equal">
      <formula>"CUMPLE"</formula>
    </cfRule>
  </conditionalFormatting>
  <conditionalFormatting sqref="N321">
    <cfRule type="expression" dxfId="4211" priority="1935">
      <formula>N321=" "</formula>
    </cfRule>
  </conditionalFormatting>
  <conditionalFormatting sqref="N321">
    <cfRule type="expression" dxfId="4210" priority="1936">
      <formula>N321="NO PRESENTÓ CERTIFICADO"</formula>
    </cfRule>
  </conditionalFormatting>
  <conditionalFormatting sqref="N321">
    <cfRule type="expression" dxfId="4209" priority="1937">
      <formula>N321="PRESENTÓ CERTIFICADO"</formula>
    </cfRule>
  </conditionalFormatting>
  <conditionalFormatting sqref="S321">
    <cfRule type="cellIs" dxfId="4208" priority="1938" operator="greaterThan">
      <formula>0</formula>
    </cfRule>
  </conditionalFormatting>
  <conditionalFormatting sqref="S321">
    <cfRule type="cellIs" dxfId="4207" priority="1939" operator="equal">
      <formula>0</formula>
    </cfRule>
  </conditionalFormatting>
  <conditionalFormatting sqref="P321">
    <cfRule type="expression" dxfId="4206" priority="1940">
      <formula>Q321="NO SUBSANABLE"</formula>
    </cfRule>
  </conditionalFormatting>
  <conditionalFormatting sqref="P321">
    <cfRule type="expression" dxfId="4205" priority="1941">
      <formula>Q321="REQUERIMIENTOS SUBSANADOS"</formula>
    </cfRule>
  </conditionalFormatting>
  <conditionalFormatting sqref="P321">
    <cfRule type="expression" dxfId="4204" priority="1942">
      <formula>Q321="PENDIENTES POR SUBSANAR"</formula>
    </cfRule>
  </conditionalFormatting>
  <conditionalFormatting sqref="P321">
    <cfRule type="expression" dxfId="4203" priority="1943">
      <formula>Q321="SIN OBSERVACIÓN"</formula>
    </cfRule>
  </conditionalFormatting>
  <conditionalFormatting sqref="P321">
    <cfRule type="containsBlanks" dxfId="4202" priority="1944">
      <formula>LEN(TRIM(P321))=0</formula>
    </cfRule>
  </conditionalFormatting>
  <conditionalFormatting sqref="O321">
    <cfRule type="cellIs" dxfId="4201" priority="1945" operator="equal">
      <formula>"PENDIENTE POR DESCRIPCIÓN"</formula>
    </cfRule>
  </conditionalFormatting>
  <conditionalFormatting sqref="O321">
    <cfRule type="cellIs" dxfId="4200" priority="1946" operator="equal">
      <formula>"DESCRIPCIÓN INSUFICIENTE"</formula>
    </cfRule>
  </conditionalFormatting>
  <conditionalFormatting sqref="O321">
    <cfRule type="cellIs" dxfId="4199" priority="1947" operator="equal">
      <formula>"NO ESTÁ ACORDE A ITEM 5.2.1 (T.R.)"</formula>
    </cfRule>
  </conditionalFormatting>
  <conditionalFormatting sqref="O321">
    <cfRule type="cellIs" dxfId="4198" priority="1948" operator="equal">
      <formula>"ACORDE A ITEM 5.2.1 (T.R.)"</formula>
    </cfRule>
  </conditionalFormatting>
  <conditionalFormatting sqref="Q321">
    <cfRule type="containsBlanks" dxfId="4197" priority="1949">
      <formula>LEN(TRIM(Q321))=0</formula>
    </cfRule>
  </conditionalFormatting>
  <conditionalFormatting sqref="Q321">
    <cfRule type="cellIs" dxfId="4196" priority="1950" operator="equal">
      <formula>"REQUERIMIENTOS SUBSANADOS"</formula>
    </cfRule>
  </conditionalFormatting>
  <conditionalFormatting sqref="Q321">
    <cfRule type="containsText" dxfId="4195" priority="1951" operator="containsText" text="NO SUBSANABLE">
      <formula>NOT(ISERROR(SEARCH(("NO SUBSANABLE"),(Q321))))</formula>
    </cfRule>
  </conditionalFormatting>
  <conditionalFormatting sqref="Q321">
    <cfRule type="containsText" dxfId="4194" priority="1952" operator="containsText" text="PENDIENTES POR SUBSANAR">
      <formula>NOT(ISERROR(SEARCH(("PENDIENTES POR SUBSANAR"),(Q321))))</formula>
    </cfRule>
  </conditionalFormatting>
  <conditionalFormatting sqref="Q321">
    <cfRule type="containsText" dxfId="4193" priority="1953" operator="containsText" text="SIN OBSERVACIÓN">
      <formula>NOT(ISERROR(SEARCH(("SIN OBSERVACIÓN"),(Q321))))</formula>
    </cfRule>
  </conditionalFormatting>
  <conditionalFormatting sqref="R321">
    <cfRule type="containsBlanks" dxfId="4192" priority="1954">
      <formula>LEN(TRIM(R321))=0</formula>
    </cfRule>
  </conditionalFormatting>
  <conditionalFormatting sqref="R321">
    <cfRule type="cellIs" dxfId="4191" priority="1955" operator="equal">
      <formula>"NO CUMPLEN CON LO SOLICITADO"</formula>
    </cfRule>
  </conditionalFormatting>
  <conditionalFormatting sqref="R321">
    <cfRule type="cellIs" dxfId="4190" priority="1956" operator="equal">
      <formula>"CUMPLEN CON LO SOLICITADO"</formula>
    </cfRule>
  </conditionalFormatting>
  <conditionalFormatting sqref="R321">
    <cfRule type="cellIs" dxfId="4189" priority="1957" operator="equal">
      <formula>"PENDIENTES"</formula>
    </cfRule>
  </conditionalFormatting>
  <conditionalFormatting sqref="R321">
    <cfRule type="cellIs" dxfId="4188" priority="1958" operator="equal">
      <formula>"NINGUNO"</formula>
    </cfRule>
  </conditionalFormatting>
  <conditionalFormatting sqref="B336">
    <cfRule type="cellIs" dxfId="4187" priority="1959" operator="equal">
      <formula>"NO CUMPLE CON LA EXPERIENCIA REQUERIDA"</formula>
    </cfRule>
  </conditionalFormatting>
  <conditionalFormatting sqref="B336">
    <cfRule type="cellIs" dxfId="4186" priority="1960" operator="equal">
      <formula>"CUMPLE CON LA EXPERIENCIA REQUERIDA"</formula>
    </cfRule>
  </conditionalFormatting>
  <conditionalFormatting sqref="H321">
    <cfRule type="notContainsBlanks" dxfId="4185" priority="1961">
      <formula>LEN(TRIM(H321))&gt;0</formula>
    </cfRule>
  </conditionalFormatting>
  <conditionalFormatting sqref="G321">
    <cfRule type="notContainsBlanks" dxfId="4184" priority="1962">
      <formula>LEN(TRIM(G321))&gt;0</formula>
    </cfRule>
  </conditionalFormatting>
  <conditionalFormatting sqref="F321">
    <cfRule type="notContainsBlanks" dxfId="4183" priority="1963">
      <formula>LEN(TRIM(F321))&gt;0</formula>
    </cfRule>
  </conditionalFormatting>
  <conditionalFormatting sqref="E321">
    <cfRule type="notContainsBlanks" dxfId="4182" priority="1964">
      <formula>LEN(TRIM(E321))&gt;0</formula>
    </cfRule>
  </conditionalFormatting>
  <conditionalFormatting sqref="D321">
    <cfRule type="notContainsBlanks" dxfId="4181" priority="1965">
      <formula>LEN(TRIM(D321))&gt;0</formula>
    </cfRule>
  </conditionalFormatting>
  <conditionalFormatting sqref="C321">
    <cfRule type="notContainsBlanks" dxfId="4180" priority="1966">
      <formula>LEN(TRIM(C321))&gt;0</formula>
    </cfRule>
  </conditionalFormatting>
  <conditionalFormatting sqref="I321">
    <cfRule type="notContainsBlanks" dxfId="4179" priority="1967">
      <formula>LEN(TRIM(I321))&gt;0</formula>
    </cfRule>
  </conditionalFormatting>
  <conditionalFormatting sqref="N324 N327">
    <cfRule type="expression" dxfId="4178" priority="1968">
      <formula>N324=" "</formula>
    </cfRule>
  </conditionalFormatting>
  <conditionalFormatting sqref="N324 N327">
    <cfRule type="expression" dxfId="4177" priority="1969">
      <formula>N324="NO PRESENTÓ CERTIFICADO"</formula>
    </cfRule>
  </conditionalFormatting>
  <conditionalFormatting sqref="N324 N327">
    <cfRule type="expression" dxfId="4176" priority="1970">
      <formula>N324="PRESENTÓ CERTIFICADO"</formula>
    </cfRule>
  </conditionalFormatting>
  <conditionalFormatting sqref="P324 P327">
    <cfRule type="expression" dxfId="4175" priority="1971">
      <formula>Q324="NO SUBSANABLE"</formula>
    </cfRule>
  </conditionalFormatting>
  <conditionalFormatting sqref="P324 P327">
    <cfRule type="expression" dxfId="4174" priority="1972">
      <formula>Q324="REQUERIMIENTOS SUBSANADOS"</formula>
    </cfRule>
  </conditionalFormatting>
  <conditionalFormatting sqref="P324 P327">
    <cfRule type="expression" dxfId="4173" priority="1973">
      <formula>Q324="PENDIENTES POR SUBSANAR"</formula>
    </cfRule>
  </conditionalFormatting>
  <conditionalFormatting sqref="P324 P327">
    <cfRule type="expression" dxfId="4172" priority="1974">
      <formula>Q324="SIN OBSERVACIÓN"</formula>
    </cfRule>
  </conditionalFormatting>
  <conditionalFormatting sqref="P324 P327">
    <cfRule type="containsBlanks" dxfId="4171" priority="1975">
      <formula>LEN(TRIM(P324))=0</formula>
    </cfRule>
  </conditionalFormatting>
  <conditionalFormatting sqref="O324 O327">
    <cfRule type="cellIs" dxfId="4170" priority="1976" operator="equal">
      <formula>"PENDIENTE POR DESCRIPCIÓN"</formula>
    </cfRule>
  </conditionalFormatting>
  <conditionalFormatting sqref="O324 O327">
    <cfRule type="cellIs" dxfId="4169" priority="1977" operator="equal">
      <formula>"DESCRIPCIÓN INSUFICIENTE"</formula>
    </cfRule>
  </conditionalFormatting>
  <conditionalFormatting sqref="O324 O327">
    <cfRule type="cellIs" dxfId="4168" priority="1978" operator="equal">
      <formula>"NO ESTÁ ACORDE A ITEM 5.2.1 (T.R.)"</formula>
    </cfRule>
  </conditionalFormatting>
  <conditionalFormatting sqref="O324 O327">
    <cfRule type="cellIs" dxfId="4167" priority="1979" operator="equal">
      <formula>"ACORDE A ITEM 5.2.1 (T.R.)"</formula>
    </cfRule>
  </conditionalFormatting>
  <conditionalFormatting sqref="Q324 Q327">
    <cfRule type="containsBlanks" dxfId="4166" priority="1980">
      <formula>LEN(TRIM(Q324))=0</formula>
    </cfRule>
  </conditionalFormatting>
  <conditionalFormatting sqref="Q324 Q327">
    <cfRule type="cellIs" dxfId="4165" priority="1981" operator="equal">
      <formula>"REQUERIMIENTOS SUBSANADOS"</formula>
    </cfRule>
  </conditionalFormatting>
  <conditionalFormatting sqref="Q324 Q327">
    <cfRule type="containsText" dxfId="4164" priority="1982" operator="containsText" text="NO SUBSANABLE">
      <formula>NOT(ISERROR(SEARCH(("NO SUBSANABLE"),(Q324))))</formula>
    </cfRule>
  </conditionalFormatting>
  <conditionalFormatting sqref="Q324 Q327">
    <cfRule type="containsText" dxfId="4163" priority="1983" operator="containsText" text="PENDIENTES POR SUBSANAR">
      <formula>NOT(ISERROR(SEARCH(("PENDIENTES POR SUBSANAR"),(Q324))))</formula>
    </cfRule>
  </conditionalFormatting>
  <conditionalFormatting sqref="Q324 Q327">
    <cfRule type="containsText" dxfId="4162" priority="1984" operator="containsText" text="SIN OBSERVACIÓN">
      <formula>NOT(ISERROR(SEARCH(("SIN OBSERVACIÓN"),(Q324))))</formula>
    </cfRule>
  </conditionalFormatting>
  <conditionalFormatting sqref="R324 R327">
    <cfRule type="containsBlanks" dxfId="4161" priority="1985">
      <formula>LEN(TRIM(R324))=0</formula>
    </cfRule>
  </conditionalFormatting>
  <conditionalFormatting sqref="R324 R327">
    <cfRule type="cellIs" dxfId="4160" priority="1986" operator="equal">
      <formula>"NO CUMPLEN CON LO SOLICITADO"</formula>
    </cfRule>
  </conditionalFormatting>
  <conditionalFormatting sqref="R324 R327">
    <cfRule type="cellIs" dxfId="4159" priority="1987" operator="equal">
      <formula>"CUMPLEN CON LO SOLICITADO"</formula>
    </cfRule>
  </conditionalFormatting>
  <conditionalFormatting sqref="R324 R327">
    <cfRule type="cellIs" dxfId="4158" priority="1988" operator="equal">
      <formula>"PENDIENTES"</formula>
    </cfRule>
  </conditionalFormatting>
  <conditionalFormatting sqref="R324 R327">
    <cfRule type="cellIs" dxfId="4157" priority="1989" operator="equal">
      <formula>"NINGUNO"</formula>
    </cfRule>
  </conditionalFormatting>
  <conditionalFormatting sqref="H324 H327">
    <cfRule type="notContainsBlanks" dxfId="4156" priority="1990">
      <formula>LEN(TRIM(H324))&gt;0</formula>
    </cfRule>
  </conditionalFormatting>
  <conditionalFormatting sqref="G324 G327">
    <cfRule type="notContainsBlanks" dxfId="4155" priority="1991">
      <formula>LEN(TRIM(G324))&gt;0</formula>
    </cfRule>
  </conditionalFormatting>
  <conditionalFormatting sqref="F324 F327">
    <cfRule type="notContainsBlanks" dxfId="4154" priority="1992">
      <formula>LEN(TRIM(F324))&gt;0</formula>
    </cfRule>
  </conditionalFormatting>
  <conditionalFormatting sqref="E324 E327">
    <cfRule type="notContainsBlanks" dxfId="4153" priority="1993">
      <formula>LEN(TRIM(E324))&gt;0</formula>
    </cfRule>
  </conditionalFormatting>
  <conditionalFormatting sqref="D324 D327">
    <cfRule type="notContainsBlanks" dxfId="4152" priority="1994">
      <formula>LEN(TRIM(D324))&gt;0</formula>
    </cfRule>
  </conditionalFormatting>
  <conditionalFormatting sqref="C324 C327">
    <cfRule type="notContainsBlanks" dxfId="4151" priority="1995">
      <formula>LEN(TRIM(C324))&gt;0</formula>
    </cfRule>
  </conditionalFormatting>
  <conditionalFormatting sqref="I324 I327">
    <cfRule type="notContainsBlanks" dxfId="4150" priority="1996">
      <formula>LEN(TRIM(I324))&gt;0</formula>
    </cfRule>
  </conditionalFormatting>
  <conditionalFormatting sqref="N330">
    <cfRule type="expression" dxfId="4149" priority="1997">
      <formula>N330=" "</formula>
    </cfRule>
  </conditionalFormatting>
  <conditionalFormatting sqref="N330">
    <cfRule type="expression" dxfId="4148" priority="1998">
      <formula>N330="NO PRESENTÓ CERTIFICADO"</formula>
    </cfRule>
  </conditionalFormatting>
  <conditionalFormatting sqref="N330">
    <cfRule type="expression" dxfId="4147" priority="1999">
      <formula>N330="PRESENTÓ CERTIFICADO"</formula>
    </cfRule>
  </conditionalFormatting>
  <conditionalFormatting sqref="P330">
    <cfRule type="expression" dxfId="4146" priority="2000">
      <formula>Q330="NO SUBSANABLE"</formula>
    </cfRule>
  </conditionalFormatting>
  <conditionalFormatting sqref="P330">
    <cfRule type="expression" dxfId="4145" priority="2001">
      <formula>Q330="REQUERIMIENTOS SUBSANADOS"</formula>
    </cfRule>
  </conditionalFormatting>
  <conditionalFormatting sqref="P330">
    <cfRule type="expression" dxfId="4144" priority="2002">
      <formula>Q330="PENDIENTES POR SUBSANAR"</formula>
    </cfRule>
  </conditionalFormatting>
  <conditionalFormatting sqref="P330">
    <cfRule type="expression" dxfId="4143" priority="2003">
      <formula>Q330="SIN OBSERVACIÓN"</formula>
    </cfRule>
  </conditionalFormatting>
  <conditionalFormatting sqref="P330">
    <cfRule type="containsBlanks" dxfId="4142" priority="2004">
      <formula>LEN(TRIM(P330))=0</formula>
    </cfRule>
  </conditionalFormatting>
  <conditionalFormatting sqref="O330">
    <cfRule type="cellIs" dxfId="4141" priority="2005" operator="equal">
      <formula>"PENDIENTE POR DESCRIPCIÓN"</formula>
    </cfRule>
  </conditionalFormatting>
  <conditionalFormatting sqref="O330">
    <cfRule type="cellIs" dxfId="4140" priority="2006" operator="equal">
      <formula>"DESCRIPCIÓN INSUFICIENTE"</formula>
    </cfRule>
  </conditionalFormatting>
  <conditionalFormatting sqref="O330">
    <cfRule type="cellIs" dxfId="4139" priority="2007" operator="equal">
      <formula>"NO ESTÁ ACORDE A ITEM 5.2.1 (T.R.)"</formula>
    </cfRule>
  </conditionalFormatting>
  <conditionalFormatting sqref="O330">
    <cfRule type="cellIs" dxfId="4138" priority="2008" operator="equal">
      <formula>"ACORDE A ITEM 5.2.1 (T.R.)"</formula>
    </cfRule>
  </conditionalFormatting>
  <conditionalFormatting sqref="Q330">
    <cfRule type="containsBlanks" dxfId="4137" priority="2009">
      <formula>LEN(TRIM(Q330))=0</formula>
    </cfRule>
  </conditionalFormatting>
  <conditionalFormatting sqref="Q330">
    <cfRule type="cellIs" dxfId="4136" priority="2010" operator="equal">
      <formula>"REQUERIMIENTOS SUBSANADOS"</formula>
    </cfRule>
  </conditionalFormatting>
  <conditionalFormatting sqref="Q330">
    <cfRule type="containsText" dxfId="4135" priority="2011" operator="containsText" text="NO SUBSANABLE">
      <formula>NOT(ISERROR(SEARCH(("NO SUBSANABLE"),(Q330))))</formula>
    </cfRule>
  </conditionalFormatting>
  <conditionalFormatting sqref="Q330">
    <cfRule type="containsText" dxfId="4134" priority="2012" operator="containsText" text="PENDIENTES POR SUBSANAR">
      <formula>NOT(ISERROR(SEARCH(("PENDIENTES POR SUBSANAR"),(Q330))))</formula>
    </cfRule>
  </conditionalFormatting>
  <conditionalFormatting sqref="Q330">
    <cfRule type="containsText" dxfId="4133" priority="2013" operator="containsText" text="SIN OBSERVACIÓN">
      <formula>NOT(ISERROR(SEARCH(("SIN OBSERVACIÓN"),(Q330))))</formula>
    </cfRule>
  </conditionalFormatting>
  <conditionalFormatting sqref="R330">
    <cfRule type="containsBlanks" dxfId="4132" priority="2014">
      <formula>LEN(TRIM(R330))=0</formula>
    </cfRule>
  </conditionalFormatting>
  <conditionalFormatting sqref="R330">
    <cfRule type="cellIs" dxfId="4131" priority="2015" operator="equal">
      <formula>"NO CUMPLEN CON LO SOLICITADO"</formula>
    </cfRule>
  </conditionalFormatting>
  <conditionalFormatting sqref="R330">
    <cfRule type="cellIs" dxfId="4130" priority="2016" operator="equal">
      <formula>"CUMPLEN CON LO SOLICITADO"</formula>
    </cfRule>
  </conditionalFormatting>
  <conditionalFormatting sqref="R330">
    <cfRule type="cellIs" dxfId="4129" priority="2017" operator="equal">
      <formula>"PENDIENTES"</formula>
    </cfRule>
  </conditionalFormatting>
  <conditionalFormatting sqref="R330">
    <cfRule type="cellIs" dxfId="4128" priority="2018" operator="equal">
      <formula>"NINGUNO"</formula>
    </cfRule>
  </conditionalFormatting>
  <conditionalFormatting sqref="H330">
    <cfRule type="notContainsBlanks" dxfId="4127" priority="2019">
      <formula>LEN(TRIM(H330))&gt;0</formula>
    </cfRule>
  </conditionalFormatting>
  <conditionalFormatting sqref="G330">
    <cfRule type="notContainsBlanks" dxfId="4126" priority="2020">
      <formula>LEN(TRIM(G330))&gt;0</formula>
    </cfRule>
  </conditionalFormatting>
  <conditionalFormatting sqref="F330">
    <cfRule type="notContainsBlanks" dxfId="4125" priority="2021">
      <formula>LEN(TRIM(F330))&gt;0</formula>
    </cfRule>
  </conditionalFormatting>
  <conditionalFormatting sqref="E330">
    <cfRule type="notContainsBlanks" dxfId="4124" priority="2022">
      <formula>LEN(TRIM(E330))&gt;0</formula>
    </cfRule>
  </conditionalFormatting>
  <conditionalFormatting sqref="D330">
    <cfRule type="notContainsBlanks" dxfId="4123" priority="2023">
      <formula>LEN(TRIM(D330))&gt;0</formula>
    </cfRule>
  </conditionalFormatting>
  <conditionalFormatting sqref="C330">
    <cfRule type="notContainsBlanks" dxfId="4122" priority="2024">
      <formula>LEN(TRIM(C330))&gt;0</formula>
    </cfRule>
  </conditionalFormatting>
  <conditionalFormatting sqref="I330">
    <cfRule type="notContainsBlanks" dxfId="4121" priority="2025">
      <formula>LEN(TRIM(I330))&gt;0</formula>
    </cfRule>
  </conditionalFormatting>
  <conditionalFormatting sqref="T321">
    <cfRule type="cellIs" dxfId="4120" priority="2026" operator="equal">
      <formula>"NO"</formula>
    </cfRule>
  </conditionalFormatting>
  <conditionalFormatting sqref="T321">
    <cfRule type="cellIs" dxfId="4119" priority="2027" operator="equal">
      <formula>"SI"</formula>
    </cfRule>
  </conditionalFormatting>
  <conditionalFormatting sqref="S324 S327 S330">
    <cfRule type="cellIs" dxfId="4118" priority="2028" operator="greaterThan">
      <formula>0</formula>
    </cfRule>
  </conditionalFormatting>
  <conditionalFormatting sqref="S324 S327 S330">
    <cfRule type="cellIs" dxfId="4117" priority="2029" operator="equal">
      <formula>0</formula>
    </cfRule>
  </conditionalFormatting>
  <conditionalFormatting sqref="N333">
    <cfRule type="expression" dxfId="4116" priority="2030">
      <formula>N333=" "</formula>
    </cfRule>
  </conditionalFormatting>
  <conditionalFormatting sqref="N333">
    <cfRule type="expression" dxfId="4115" priority="2031">
      <formula>N333="NO PRESENTÓ CERTIFICADO"</formula>
    </cfRule>
  </conditionalFormatting>
  <conditionalFormatting sqref="N333">
    <cfRule type="expression" dxfId="4114" priority="2032">
      <formula>N333="PRESENTÓ CERTIFICADO"</formula>
    </cfRule>
  </conditionalFormatting>
  <conditionalFormatting sqref="P333">
    <cfRule type="expression" dxfId="4113" priority="2033">
      <formula>Q333="NO SUBSANABLE"</formula>
    </cfRule>
  </conditionalFormatting>
  <conditionalFormatting sqref="P333">
    <cfRule type="expression" dxfId="4112" priority="2034">
      <formula>Q333="REQUERIMIENTOS SUBSANADOS"</formula>
    </cfRule>
  </conditionalFormatting>
  <conditionalFormatting sqref="P333">
    <cfRule type="expression" dxfId="4111" priority="2035">
      <formula>Q333="PENDIENTES POR SUBSANAR"</formula>
    </cfRule>
  </conditionalFormatting>
  <conditionalFormatting sqref="P333">
    <cfRule type="expression" dxfId="4110" priority="2036">
      <formula>Q333="SIN OBSERVACIÓN"</formula>
    </cfRule>
  </conditionalFormatting>
  <conditionalFormatting sqref="P333">
    <cfRule type="containsBlanks" dxfId="4109" priority="2037">
      <formula>LEN(TRIM(P333))=0</formula>
    </cfRule>
  </conditionalFormatting>
  <conditionalFormatting sqref="O333">
    <cfRule type="cellIs" dxfId="4108" priority="2038" operator="equal">
      <formula>"PENDIENTE POR DESCRIPCIÓN"</formula>
    </cfRule>
  </conditionalFormatting>
  <conditionalFormatting sqref="O333">
    <cfRule type="cellIs" dxfId="4107" priority="2039" operator="equal">
      <formula>"DESCRIPCIÓN INSUFICIENTE"</formula>
    </cfRule>
  </conditionalFormatting>
  <conditionalFormatting sqref="O333">
    <cfRule type="cellIs" dxfId="4106" priority="2040" operator="equal">
      <formula>"NO ESTÁ ACORDE A ITEM 5.2.1 (T.R.)"</formula>
    </cfRule>
  </conditionalFormatting>
  <conditionalFormatting sqref="O333">
    <cfRule type="cellIs" dxfId="4105" priority="2041" operator="equal">
      <formula>"ACORDE A ITEM 5.2.1 (T.R.)"</formula>
    </cfRule>
  </conditionalFormatting>
  <conditionalFormatting sqref="Q333">
    <cfRule type="containsBlanks" dxfId="4104" priority="2042">
      <formula>LEN(TRIM(Q333))=0</formula>
    </cfRule>
  </conditionalFormatting>
  <conditionalFormatting sqref="Q333">
    <cfRule type="cellIs" dxfId="4103" priority="2043" operator="equal">
      <formula>"REQUERIMIENTOS SUBSANADOS"</formula>
    </cfRule>
  </conditionalFormatting>
  <conditionalFormatting sqref="Q333">
    <cfRule type="containsText" dxfId="4102" priority="2044" operator="containsText" text="NO SUBSANABLE">
      <formula>NOT(ISERROR(SEARCH(("NO SUBSANABLE"),(Q333))))</formula>
    </cfRule>
  </conditionalFormatting>
  <conditionalFormatting sqref="Q333">
    <cfRule type="containsText" dxfId="4101" priority="2045" operator="containsText" text="PENDIENTES POR SUBSANAR">
      <formula>NOT(ISERROR(SEARCH(("PENDIENTES POR SUBSANAR"),(Q333))))</formula>
    </cfRule>
  </conditionalFormatting>
  <conditionalFormatting sqref="Q333">
    <cfRule type="containsText" dxfId="4100" priority="2046" operator="containsText" text="SIN OBSERVACIÓN">
      <formula>NOT(ISERROR(SEARCH(("SIN OBSERVACIÓN"),(Q333))))</formula>
    </cfRule>
  </conditionalFormatting>
  <conditionalFormatting sqref="R333">
    <cfRule type="containsBlanks" dxfId="4099" priority="2047">
      <formula>LEN(TRIM(R333))=0</formula>
    </cfRule>
  </conditionalFormatting>
  <conditionalFormatting sqref="R333">
    <cfRule type="cellIs" dxfId="4098" priority="2048" operator="equal">
      <formula>"NO CUMPLEN CON LO SOLICITADO"</formula>
    </cfRule>
  </conditionalFormatting>
  <conditionalFormatting sqref="R333">
    <cfRule type="cellIs" dxfId="4097" priority="2049" operator="equal">
      <formula>"CUMPLEN CON LO SOLICITADO"</formula>
    </cfRule>
  </conditionalFormatting>
  <conditionalFormatting sqref="R333">
    <cfRule type="cellIs" dxfId="4096" priority="2050" operator="equal">
      <formula>"PENDIENTES"</formula>
    </cfRule>
  </conditionalFormatting>
  <conditionalFormatting sqref="R333">
    <cfRule type="cellIs" dxfId="4095" priority="2051" operator="equal">
      <formula>"NINGUNO"</formula>
    </cfRule>
  </conditionalFormatting>
  <conditionalFormatting sqref="H333">
    <cfRule type="notContainsBlanks" dxfId="4094" priority="2052">
      <formula>LEN(TRIM(H333))&gt;0</formula>
    </cfRule>
  </conditionalFormatting>
  <conditionalFormatting sqref="G333">
    <cfRule type="notContainsBlanks" dxfId="4093" priority="2053">
      <formula>LEN(TRIM(G333))&gt;0</formula>
    </cfRule>
  </conditionalFormatting>
  <conditionalFormatting sqref="F333">
    <cfRule type="notContainsBlanks" dxfId="4092" priority="2054">
      <formula>LEN(TRIM(F333))&gt;0</formula>
    </cfRule>
  </conditionalFormatting>
  <conditionalFormatting sqref="E333">
    <cfRule type="notContainsBlanks" dxfId="4091" priority="2055">
      <formula>LEN(TRIM(E333))&gt;0</formula>
    </cfRule>
  </conditionalFormatting>
  <conditionalFormatting sqref="D333">
    <cfRule type="notContainsBlanks" dxfId="4090" priority="2056">
      <formula>LEN(TRIM(D333))&gt;0</formula>
    </cfRule>
  </conditionalFormatting>
  <conditionalFormatting sqref="C333">
    <cfRule type="notContainsBlanks" dxfId="4089" priority="2057">
      <formula>LEN(TRIM(C333))&gt;0</formula>
    </cfRule>
  </conditionalFormatting>
  <conditionalFormatting sqref="I333">
    <cfRule type="notContainsBlanks" dxfId="4088" priority="2058">
      <formula>LEN(TRIM(I333))&gt;0</formula>
    </cfRule>
  </conditionalFormatting>
  <conditionalFormatting sqref="S333">
    <cfRule type="cellIs" dxfId="4087" priority="2059" operator="greaterThan">
      <formula>0</formula>
    </cfRule>
  </conditionalFormatting>
  <conditionalFormatting sqref="S333">
    <cfRule type="cellIs" dxfId="4086" priority="2060" operator="equal">
      <formula>0</formula>
    </cfRule>
  </conditionalFormatting>
  <conditionalFormatting sqref="Z12">
    <cfRule type="cellIs" dxfId="4085" priority="2061" operator="equal">
      <formula>"NH"</formula>
    </cfRule>
  </conditionalFormatting>
  <conditionalFormatting sqref="Z12">
    <cfRule type="cellIs" dxfId="4084" priority="2062" operator="equal">
      <formula>"H"</formula>
    </cfRule>
  </conditionalFormatting>
  <conditionalFormatting sqref="Z13:Z20">
    <cfRule type="cellIs" dxfId="4083" priority="2063" operator="equal">
      <formula>"NH"</formula>
    </cfRule>
  </conditionalFormatting>
  <conditionalFormatting sqref="Z13:Z20">
    <cfRule type="cellIs" dxfId="4082" priority="2064" operator="equal">
      <formula>"H"</formula>
    </cfRule>
  </conditionalFormatting>
  <conditionalFormatting sqref="N35">
    <cfRule type="expression" dxfId="4081" priority="2065">
      <formula>N35=" "</formula>
    </cfRule>
  </conditionalFormatting>
  <conditionalFormatting sqref="N35">
    <cfRule type="expression" dxfId="4080" priority="2066">
      <formula>N35="NO PRESENTÓ CERTIFICADO"</formula>
    </cfRule>
  </conditionalFormatting>
  <conditionalFormatting sqref="N35">
    <cfRule type="expression" dxfId="4079" priority="2067">
      <formula>N35="PRESENTÓ CERTIFICADO"</formula>
    </cfRule>
  </conditionalFormatting>
  <conditionalFormatting sqref="S35">
    <cfRule type="cellIs" dxfId="4078" priority="2068" operator="greaterThan">
      <formula>0</formula>
    </cfRule>
  </conditionalFormatting>
  <conditionalFormatting sqref="S35">
    <cfRule type="cellIs" dxfId="4077" priority="2069" operator="equal">
      <formula>0</formula>
    </cfRule>
  </conditionalFormatting>
  <conditionalFormatting sqref="P35 P47">
    <cfRule type="expression" dxfId="4076" priority="2070">
      <formula>Q35="NO SUBSANABLE"</formula>
    </cfRule>
  </conditionalFormatting>
  <conditionalFormatting sqref="P35 P47">
    <cfRule type="expression" dxfId="4075" priority="2071">
      <formula>Q35="REQUERIMIENTOS SUBSANADOS"</formula>
    </cfRule>
  </conditionalFormatting>
  <conditionalFormatting sqref="P35 P47">
    <cfRule type="expression" dxfId="4074" priority="2072">
      <formula>Q35="PENDIENTES POR SUBSANAR"</formula>
    </cfRule>
  </conditionalFormatting>
  <conditionalFormatting sqref="P35 P47">
    <cfRule type="expression" dxfId="4073" priority="2073">
      <formula>Q35="SIN OBSERVACIÓN"</formula>
    </cfRule>
  </conditionalFormatting>
  <conditionalFormatting sqref="P35 P47">
    <cfRule type="containsBlanks" dxfId="4072" priority="2074">
      <formula>LEN(TRIM(P35))=0</formula>
    </cfRule>
  </conditionalFormatting>
  <conditionalFormatting sqref="O35">
    <cfRule type="cellIs" dxfId="4071" priority="2075" operator="equal">
      <formula>"PENDIENTE POR DESCRIPCIÓN"</formula>
    </cfRule>
  </conditionalFormatting>
  <conditionalFormatting sqref="O35">
    <cfRule type="cellIs" dxfId="4070" priority="2076" operator="equal">
      <formula>"DESCRIPCIÓN INSUFICIENTE"</formula>
    </cfRule>
  </conditionalFormatting>
  <conditionalFormatting sqref="O35">
    <cfRule type="cellIs" dxfId="4069" priority="2077" operator="equal">
      <formula>"NO ESTÁ ACORDE A ITEM 5.2.1 (T.R.)"</formula>
    </cfRule>
  </conditionalFormatting>
  <conditionalFormatting sqref="O35">
    <cfRule type="cellIs" dxfId="4068" priority="2078" operator="equal">
      <formula>"ACORDE A ITEM 5.2.1 (T.R.)"</formula>
    </cfRule>
  </conditionalFormatting>
  <conditionalFormatting sqref="Q35">
    <cfRule type="containsBlanks" dxfId="4067" priority="2079">
      <formula>LEN(TRIM(Q35))=0</formula>
    </cfRule>
  </conditionalFormatting>
  <conditionalFormatting sqref="Q35">
    <cfRule type="cellIs" dxfId="4066" priority="2080" operator="equal">
      <formula>"REQUERIMIENTOS SUBSANADOS"</formula>
    </cfRule>
  </conditionalFormatting>
  <conditionalFormatting sqref="Q35">
    <cfRule type="containsText" dxfId="4065" priority="2081" operator="containsText" text="NO SUBSANABLE">
      <formula>NOT(ISERROR(SEARCH(("NO SUBSANABLE"),(Q35))))</formula>
    </cfRule>
  </conditionalFormatting>
  <conditionalFormatting sqref="Q35">
    <cfRule type="containsText" dxfId="4064" priority="2082" operator="containsText" text="PENDIENTES POR SUBSANAR">
      <formula>NOT(ISERROR(SEARCH(("PENDIENTES POR SUBSANAR"),(Q35))))</formula>
    </cfRule>
  </conditionalFormatting>
  <conditionalFormatting sqref="Q35">
    <cfRule type="containsText" dxfId="4063" priority="2083" operator="containsText" text="SIN OBSERVACIÓN">
      <formula>NOT(ISERROR(SEARCH(("SIN OBSERVACIÓN"),(Q35))))</formula>
    </cfRule>
  </conditionalFormatting>
  <conditionalFormatting sqref="R35">
    <cfRule type="containsBlanks" dxfId="4062" priority="2084">
      <formula>LEN(TRIM(R35))=0</formula>
    </cfRule>
  </conditionalFormatting>
  <conditionalFormatting sqref="R35">
    <cfRule type="cellIs" dxfId="4061" priority="2085" operator="equal">
      <formula>"NO CUMPLEN CON LO SOLICITADO"</formula>
    </cfRule>
  </conditionalFormatting>
  <conditionalFormatting sqref="R35">
    <cfRule type="cellIs" dxfId="4060" priority="2086" operator="equal">
      <formula>"CUMPLEN CON LO SOLICITADO"</formula>
    </cfRule>
  </conditionalFormatting>
  <conditionalFormatting sqref="R35">
    <cfRule type="cellIs" dxfId="4059" priority="2087" operator="equal">
      <formula>"PENDIENTES"</formula>
    </cfRule>
  </conditionalFormatting>
  <conditionalFormatting sqref="R35">
    <cfRule type="cellIs" dxfId="4058" priority="2088" operator="equal">
      <formula>"NINGUNO"</formula>
    </cfRule>
  </conditionalFormatting>
  <conditionalFormatting sqref="H35">
    <cfRule type="notContainsBlanks" dxfId="4057" priority="2089">
      <formula>LEN(TRIM(H35))&gt;0</formula>
    </cfRule>
  </conditionalFormatting>
  <conditionalFormatting sqref="G35">
    <cfRule type="notContainsBlanks" dxfId="4056" priority="2090">
      <formula>LEN(TRIM(G35))&gt;0</formula>
    </cfRule>
  </conditionalFormatting>
  <conditionalFormatting sqref="F35 F38 F41">
    <cfRule type="notContainsBlanks" dxfId="4055" priority="2091">
      <formula>LEN(TRIM(F35))&gt;0</formula>
    </cfRule>
  </conditionalFormatting>
  <conditionalFormatting sqref="E35">
    <cfRule type="notContainsBlanks" dxfId="4054" priority="2092">
      <formula>LEN(TRIM(E35))&gt;0</formula>
    </cfRule>
  </conditionalFormatting>
  <conditionalFormatting sqref="D35">
    <cfRule type="notContainsBlanks" dxfId="4053" priority="2093">
      <formula>LEN(TRIM(D35))&gt;0</formula>
    </cfRule>
  </conditionalFormatting>
  <conditionalFormatting sqref="C35">
    <cfRule type="notContainsBlanks" dxfId="4052" priority="2094">
      <formula>LEN(TRIM(C35))&gt;0</formula>
    </cfRule>
  </conditionalFormatting>
  <conditionalFormatting sqref="I35">
    <cfRule type="notContainsBlanks" dxfId="4051" priority="2095">
      <formula>LEN(TRIM(I35))&gt;0</formula>
    </cfRule>
  </conditionalFormatting>
  <conditionalFormatting sqref="H38 H41">
    <cfRule type="notContainsBlanks" dxfId="4050" priority="2106">
      <formula>LEN(TRIM(H38))&gt;0</formula>
    </cfRule>
  </conditionalFormatting>
  <conditionalFormatting sqref="G38 G41">
    <cfRule type="notContainsBlanks" dxfId="4049" priority="2107">
      <formula>LEN(TRIM(G38))&gt;0</formula>
    </cfRule>
  </conditionalFormatting>
  <conditionalFormatting sqref="E38 E41">
    <cfRule type="notContainsBlanks" dxfId="4048" priority="2108">
      <formula>LEN(TRIM(E38))&gt;0</formula>
    </cfRule>
  </conditionalFormatting>
  <conditionalFormatting sqref="D38 D41">
    <cfRule type="notContainsBlanks" dxfId="4047" priority="2109">
      <formula>LEN(TRIM(D38))&gt;0</formula>
    </cfRule>
  </conditionalFormatting>
  <conditionalFormatting sqref="C38 C41">
    <cfRule type="notContainsBlanks" dxfId="4046" priority="2110">
      <formula>LEN(TRIM(C38))&gt;0</formula>
    </cfRule>
  </conditionalFormatting>
  <conditionalFormatting sqref="I38 I41">
    <cfRule type="notContainsBlanks" dxfId="4045" priority="2111">
      <formula>LEN(TRIM(I38))&gt;0</formula>
    </cfRule>
  </conditionalFormatting>
  <conditionalFormatting sqref="N44">
    <cfRule type="expression" dxfId="4044" priority="2112">
      <formula>N44=" "</formula>
    </cfRule>
  </conditionalFormatting>
  <conditionalFormatting sqref="N44">
    <cfRule type="expression" dxfId="4043" priority="2113">
      <formula>N44="NO PRESENTÓ CERTIFICADO"</formula>
    </cfRule>
  </conditionalFormatting>
  <conditionalFormatting sqref="N44">
    <cfRule type="expression" dxfId="4042" priority="2114">
      <formula>N44="PRESENTÓ CERTIFICADO"</formula>
    </cfRule>
  </conditionalFormatting>
  <conditionalFormatting sqref="O44">
    <cfRule type="cellIs" dxfId="4041" priority="2120" operator="equal">
      <formula>"PENDIENTE POR DESCRIPCIÓN"</formula>
    </cfRule>
  </conditionalFormatting>
  <conditionalFormatting sqref="O44">
    <cfRule type="cellIs" dxfId="4040" priority="2121" operator="equal">
      <formula>"DESCRIPCIÓN INSUFICIENTE"</formula>
    </cfRule>
  </conditionalFormatting>
  <conditionalFormatting sqref="O44">
    <cfRule type="cellIs" dxfId="4039" priority="2122" operator="equal">
      <formula>"NO ESTÁ ACORDE A ITEM 5.2.1 (T.R.)"</formula>
    </cfRule>
  </conditionalFormatting>
  <conditionalFormatting sqref="O44">
    <cfRule type="cellIs" dxfId="4038" priority="2123" operator="equal">
      <formula>"ACORDE A ITEM 5.2.1 (T.R.)"</formula>
    </cfRule>
  </conditionalFormatting>
  <conditionalFormatting sqref="H44">
    <cfRule type="notContainsBlanks" dxfId="4037" priority="2134">
      <formula>LEN(TRIM(H44))&gt;0</formula>
    </cfRule>
  </conditionalFormatting>
  <conditionalFormatting sqref="G44">
    <cfRule type="notContainsBlanks" dxfId="4036" priority="2135">
      <formula>LEN(TRIM(G44))&gt;0</formula>
    </cfRule>
  </conditionalFormatting>
  <conditionalFormatting sqref="F44">
    <cfRule type="notContainsBlanks" dxfId="4035" priority="2136">
      <formula>LEN(TRIM(F44))&gt;0</formula>
    </cfRule>
  </conditionalFormatting>
  <conditionalFormatting sqref="E44">
    <cfRule type="notContainsBlanks" dxfId="4034" priority="2137">
      <formula>LEN(TRIM(E44))&gt;0</formula>
    </cfRule>
  </conditionalFormatting>
  <conditionalFormatting sqref="D44">
    <cfRule type="notContainsBlanks" dxfId="4033" priority="2138">
      <formula>LEN(TRIM(D44))&gt;0</formula>
    </cfRule>
  </conditionalFormatting>
  <conditionalFormatting sqref="C44">
    <cfRule type="notContainsBlanks" dxfId="4032" priority="2139">
      <formula>LEN(TRIM(C44))&gt;0</formula>
    </cfRule>
  </conditionalFormatting>
  <conditionalFormatting sqref="I44">
    <cfRule type="notContainsBlanks" dxfId="4031" priority="2140">
      <formula>LEN(TRIM(I44))&gt;0</formula>
    </cfRule>
  </conditionalFormatting>
  <conditionalFormatting sqref="T35">
    <cfRule type="cellIs" dxfId="4030" priority="2141" operator="equal">
      <formula>"NO"</formula>
    </cfRule>
  </conditionalFormatting>
  <conditionalFormatting sqref="T35">
    <cfRule type="cellIs" dxfId="4029" priority="2142" operator="equal">
      <formula>"SI"</formula>
    </cfRule>
  </conditionalFormatting>
  <conditionalFormatting sqref="S38 S41 S44">
    <cfRule type="cellIs" dxfId="4028" priority="2143" operator="greaterThan">
      <formula>0</formula>
    </cfRule>
  </conditionalFormatting>
  <conditionalFormatting sqref="S38 S41 S44">
    <cfRule type="cellIs" dxfId="4027" priority="2144" operator="equal">
      <formula>0</formula>
    </cfRule>
  </conditionalFormatting>
  <conditionalFormatting sqref="N47">
    <cfRule type="expression" dxfId="4026" priority="2145">
      <formula>N47=" "</formula>
    </cfRule>
  </conditionalFormatting>
  <conditionalFormatting sqref="N47">
    <cfRule type="expression" dxfId="4025" priority="2146">
      <formula>N47="NO PRESENTÓ CERTIFICADO"</formula>
    </cfRule>
  </conditionalFormatting>
  <conditionalFormatting sqref="N47">
    <cfRule type="expression" dxfId="4024" priority="2147">
      <formula>N47="PRESENTÓ CERTIFICADO"</formula>
    </cfRule>
  </conditionalFormatting>
  <conditionalFormatting sqref="P47">
    <cfRule type="expression" dxfId="4023" priority="2148">
      <formula>Q47="NO SUBSANABLE"</formula>
    </cfRule>
  </conditionalFormatting>
  <conditionalFormatting sqref="P47">
    <cfRule type="expression" dxfId="4022" priority="2149">
      <formula>Q47="REQUERIMIENTOS SUBSANADOS"</formula>
    </cfRule>
  </conditionalFormatting>
  <conditionalFormatting sqref="P47">
    <cfRule type="expression" dxfId="4021" priority="2150">
      <formula>Q47="PENDIENTES POR SUBSANAR"</formula>
    </cfRule>
  </conditionalFormatting>
  <conditionalFormatting sqref="P47">
    <cfRule type="expression" dxfId="4020" priority="2151">
      <formula>Q47="SIN OBSERVACIÓN"</formula>
    </cfRule>
  </conditionalFormatting>
  <conditionalFormatting sqref="P47">
    <cfRule type="containsBlanks" dxfId="4019" priority="2152">
      <formula>LEN(TRIM(P47))=0</formula>
    </cfRule>
  </conditionalFormatting>
  <conditionalFormatting sqref="O47">
    <cfRule type="cellIs" dxfId="4018" priority="2153" operator="equal">
      <formula>"PENDIENTE POR DESCRIPCIÓN"</formula>
    </cfRule>
  </conditionalFormatting>
  <conditionalFormatting sqref="O47">
    <cfRule type="cellIs" dxfId="4017" priority="2154" operator="equal">
      <formula>"DESCRIPCIÓN INSUFICIENTE"</formula>
    </cfRule>
  </conditionalFormatting>
  <conditionalFormatting sqref="O47">
    <cfRule type="cellIs" dxfId="4016" priority="2155" operator="equal">
      <formula>"NO ESTÁ ACORDE A ITEM 5.2.1 (T.R.)"</formula>
    </cfRule>
  </conditionalFormatting>
  <conditionalFormatting sqref="O47">
    <cfRule type="cellIs" dxfId="4015" priority="2156" operator="equal">
      <formula>"ACORDE A ITEM 5.2.1 (T.R.)"</formula>
    </cfRule>
  </conditionalFormatting>
  <conditionalFormatting sqref="Q47">
    <cfRule type="containsBlanks" dxfId="4014" priority="2157">
      <formula>LEN(TRIM(Q47))=0</formula>
    </cfRule>
  </conditionalFormatting>
  <conditionalFormatting sqref="Q47">
    <cfRule type="cellIs" dxfId="4013" priority="2158" operator="equal">
      <formula>"REQUERIMIENTOS SUBSANADOS"</formula>
    </cfRule>
  </conditionalFormatting>
  <conditionalFormatting sqref="Q47">
    <cfRule type="containsText" dxfId="4012" priority="2159" operator="containsText" text="NO SUBSANABLE">
      <formula>NOT(ISERROR(SEARCH(("NO SUBSANABLE"),(Q47))))</formula>
    </cfRule>
  </conditionalFormatting>
  <conditionalFormatting sqref="Q47">
    <cfRule type="containsText" dxfId="4011" priority="2160" operator="containsText" text="PENDIENTES POR SUBSANAR">
      <formula>NOT(ISERROR(SEARCH(("PENDIENTES POR SUBSANAR"),(Q47))))</formula>
    </cfRule>
  </conditionalFormatting>
  <conditionalFormatting sqref="Q47">
    <cfRule type="containsText" dxfId="4010" priority="2161" operator="containsText" text="SIN OBSERVACIÓN">
      <formula>NOT(ISERROR(SEARCH(("SIN OBSERVACIÓN"),(Q47))))</formula>
    </cfRule>
  </conditionalFormatting>
  <conditionalFormatting sqref="R47">
    <cfRule type="containsBlanks" dxfId="4009" priority="2162">
      <formula>LEN(TRIM(R47))=0</formula>
    </cfRule>
  </conditionalFormatting>
  <conditionalFormatting sqref="R47">
    <cfRule type="cellIs" dxfId="4008" priority="2163" operator="equal">
      <formula>"NO CUMPLEN CON LO SOLICITADO"</formula>
    </cfRule>
  </conditionalFormatting>
  <conditionalFormatting sqref="R47">
    <cfRule type="cellIs" dxfId="4007" priority="2164" operator="equal">
      <formula>"CUMPLEN CON LO SOLICITADO"</formula>
    </cfRule>
  </conditionalFormatting>
  <conditionalFormatting sqref="R47">
    <cfRule type="cellIs" dxfId="4006" priority="2165" operator="equal">
      <formula>"PENDIENTES"</formula>
    </cfRule>
  </conditionalFormatting>
  <conditionalFormatting sqref="R47">
    <cfRule type="cellIs" dxfId="4005" priority="2166" operator="equal">
      <formula>"NINGUNO"</formula>
    </cfRule>
  </conditionalFormatting>
  <conditionalFormatting sqref="H47">
    <cfRule type="notContainsBlanks" dxfId="4004" priority="2167">
      <formula>LEN(TRIM(H47))&gt;0</formula>
    </cfRule>
  </conditionalFormatting>
  <conditionalFormatting sqref="G47">
    <cfRule type="notContainsBlanks" dxfId="4003" priority="2168">
      <formula>LEN(TRIM(G47))&gt;0</formula>
    </cfRule>
  </conditionalFormatting>
  <conditionalFormatting sqref="F47">
    <cfRule type="notContainsBlanks" dxfId="4002" priority="2169">
      <formula>LEN(TRIM(F47))&gt;0</formula>
    </cfRule>
  </conditionalFormatting>
  <conditionalFormatting sqref="E47">
    <cfRule type="notContainsBlanks" dxfId="4001" priority="2170">
      <formula>LEN(TRIM(E47))&gt;0</formula>
    </cfRule>
  </conditionalFormatting>
  <conditionalFormatting sqref="D47">
    <cfRule type="notContainsBlanks" dxfId="4000" priority="2171">
      <formula>LEN(TRIM(D47))&gt;0</formula>
    </cfRule>
  </conditionalFormatting>
  <conditionalFormatting sqref="C47">
    <cfRule type="notContainsBlanks" dxfId="3999" priority="2172">
      <formula>LEN(TRIM(C47))&gt;0</formula>
    </cfRule>
  </conditionalFormatting>
  <conditionalFormatting sqref="I47">
    <cfRule type="notContainsBlanks" dxfId="3998" priority="2173">
      <formula>LEN(TRIM(I47))&gt;0</formula>
    </cfRule>
  </conditionalFormatting>
  <conditionalFormatting sqref="S47">
    <cfRule type="cellIs" dxfId="3997" priority="2174" operator="greaterThan">
      <formula>0</formula>
    </cfRule>
  </conditionalFormatting>
  <conditionalFormatting sqref="S47">
    <cfRule type="cellIs" dxfId="3996" priority="2175" operator="equal">
      <formula>0</formula>
    </cfRule>
  </conditionalFormatting>
  <conditionalFormatting sqref="N57">
    <cfRule type="expression" dxfId="3995" priority="2176">
      <formula>N57=" "</formula>
    </cfRule>
  </conditionalFormatting>
  <conditionalFormatting sqref="N57">
    <cfRule type="expression" dxfId="3994" priority="2177">
      <formula>N57="NO PRESENTÓ CERTIFICADO"</formula>
    </cfRule>
  </conditionalFormatting>
  <conditionalFormatting sqref="N57">
    <cfRule type="expression" dxfId="3993" priority="2178">
      <formula>N57="PRESENTÓ CERTIFICADO"</formula>
    </cfRule>
  </conditionalFormatting>
  <conditionalFormatting sqref="S57">
    <cfRule type="cellIs" dxfId="3992" priority="2179" operator="greaterThan">
      <formula>0</formula>
    </cfRule>
  </conditionalFormatting>
  <conditionalFormatting sqref="S57">
    <cfRule type="cellIs" dxfId="3991" priority="2180" operator="equal">
      <formula>0</formula>
    </cfRule>
  </conditionalFormatting>
  <conditionalFormatting sqref="P57">
    <cfRule type="expression" dxfId="3990" priority="2181">
      <formula>Q57="NO SUBSANABLE"</formula>
    </cfRule>
  </conditionalFormatting>
  <conditionalFormatting sqref="P57">
    <cfRule type="expression" dxfId="3989" priority="2182">
      <formula>Q57="REQUERIMIENTOS SUBSANADOS"</formula>
    </cfRule>
  </conditionalFormatting>
  <conditionalFormatting sqref="P57">
    <cfRule type="expression" dxfId="3988" priority="2183">
      <formula>Q57="PENDIENTES POR SUBSANAR"</formula>
    </cfRule>
  </conditionalFormatting>
  <conditionalFormatting sqref="P57">
    <cfRule type="expression" dxfId="3987" priority="2184">
      <formula>Q57="SIN OBSERVACIÓN"</formula>
    </cfRule>
  </conditionalFormatting>
  <conditionalFormatting sqref="P57">
    <cfRule type="containsBlanks" dxfId="3986" priority="2185">
      <formula>LEN(TRIM(P57))=0</formula>
    </cfRule>
  </conditionalFormatting>
  <conditionalFormatting sqref="O57">
    <cfRule type="cellIs" dxfId="3985" priority="2186" operator="equal">
      <formula>"PENDIENTE POR DESCRIPCIÓN"</formula>
    </cfRule>
  </conditionalFormatting>
  <conditionalFormatting sqref="O57">
    <cfRule type="cellIs" dxfId="3984" priority="2187" operator="equal">
      <formula>"DESCRIPCIÓN INSUFICIENTE"</formula>
    </cfRule>
  </conditionalFormatting>
  <conditionalFormatting sqref="O57">
    <cfRule type="cellIs" dxfId="3983" priority="2188" operator="equal">
      <formula>"NO ESTÁ ACORDE A ITEM 5.2.1 (T.R.)"</formula>
    </cfRule>
  </conditionalFormatting>
  <conditionalFormatting sqref="O57">
    <cfRule type="cellIs" dxfId="3982" priority="2189" operator="equal">
      <formula>"ACORDE A ITEM 5.2.1 (T.R.)"</formula>
    </cfRule>
  </conditionalFormatting>
  <conditionalFormatting sqref="Q57">
    <cfRule type="containsBlanks" dxfId="3981" priority="2190">
      <formula>LEN(TRIM(Q57))=0</formula>
    </cfRule>
  </conditionalFormatting>
  <conditionalFormatting sqref="Q57">
    <cfRule type="cellIs" dxfId="3980" priority="2191" operator="equal">
      <formula>"REQUERIMIENTOS SUBSANADOS"</formula>
    </cfRule>
  </conditionalFormatting>
  <conditionalFormatting sqref="Q57">
    <cfRule type="containsText" dxfId="3979" priority="2192" operator="containsText" text="NO SUBSANABLE">
      <formula>NOT(ISERROR(SEARCH(("NO SUBSANABLE"),(Q57))))</formula>
    </cfRule>
  </conditionalFormatting>
  <conditionalFormatting sqref="Q57">
    <cfRule type="containsText" dxfId="3978" priority="2193" operator="containsText" text="PENDIENTES POR SUBSANAR">
      <formula>NOT(ISERROR(SEARCH(("PENDIENTES POR SUBSANAR"),(Q57))))</formula>
    </cfRule>
  </conditionalFormatting>
  <conditionalFormatting sqref="Q57">
    <cfRule type="containsText" dxfId="3977" priority="2194" operator="containsText" text="SIN OBSERVACIÓN">
      <formula>NOT(ISERROR(SEARCH(("SIN OBSERVACIÓN"),(Q57))))</formula>
    </cfRule>
  </conditionalFormatting>
  <conditionalFormatting sqref="R57">
    <cfRule type="containsBlanks" dxfId="3976" priority="2195">
      <formula>LEN(TRIM(R57))=0</formula>
    </cfRule>
  </conditionalFormatting>
  <conditionalFormatting sqref="R57">
    <cfRule type="cellIs" dxfId="3975" priority="2196" operator="equal">
      <formula>"NO CUMPLEN CON LO SOLICITADO"</formula>
    </cfRule>
  </conditionalFormatting>
  <conditionalFormatting sqref="R57">
    <cfRule type="cellIs" dxfId="3974" priority="2197" operator="equal">
      <formula>"CUMPLEN CON LO SOLICITADO"</formula>
    </cfRule>
  </conditionalFormatting>
  <conditionalFormatting sqref="R57">
    <cfRule type="cellIs" dxfId="3973" priority="2198" operator="equal">
      <formula>"PENDIENTES"</formula>
    </cfRule>
  </conditionalFormatting>
  <conditionalFormatting sqref="R57">
    <cfRule type="cellIs" dxfId="3972" priority="2199" operator="equal">
      <formula>"NINGUNO"</formula>
    </cfRule>
  </conditionalFormatting>
  <conditionalFormatting sqref="H57">
    <cfRule type="notContainsBlanks" dxfId="3971" priority="2200">
      <formula>LEN(TRIM(H57))&gt;0</formula>
    </cfRule>
  </conditionalFormatting>
  <conditionalFormatting sqref="G57">
    <cfRule type="notContainsBlanks" dxfId="3970" priority="2201">
      <formula>LEN(TRIM(G57))&gt;0</formula>
    </cfRule>
  </conditionalFormatting>
  <conditionalFormatting sqref="F57 F60 F63">
    <cfRule type="notContainsBlanks" dxfId="3969" priority="2202">
      <formula>LEN(TRIM(F57))&gt;0</formula>
    </cfRule>
  </conditionalFormatting>
  <conditionalFormatting sqref="E57">
    <cfRule type="notContainsBlanks" dxfId="3968" priority="2203">
      <formula>LEN(TRIM(E57))&gt;0</formula>
    </cfRule>
  </conditionalFormatting>
  <conditionalFormatting sqref="D57">
    <cfRule type="notContainsBlanks" dxfId="3967" priority="2204">
      <formula>LEN(TRIM(D57))&gt;0</formula>
    </cfRule>
  </conditionalFormatting>
  <conditionalFormatting sqref="C57">
    <cfRule type="notContainsBlanks" dxfId="3966" priority="2205">
      <formula>LEN(TRIM(C57))&gt;0</formula>
    </cfRule>
  </conditionalFormatting>
  <conditionalFormatting sqref="I57">
    <cfRule type="notContainsBlanks" dxfId="3965" priority="2206">
      <formula>LEN(TRIM(I57))&gt;0</formula>
    </cfRule>
  </conditionalFormatting>
  <conditionalFormatting sqref="N60 N63">
    <cfRule type="expression" dxfId="3964" priority="2207">
      <formula>N60=" "</formula>
    </cfRule>
  </conditionalFormatting>
  <conditionalFormatting sqref="N60 N63">
    <cfRule type="expression" dxfId="3963" priority="2208">
      <formula>N60="NO PRESENTÓ CERTIFICADO"</formula>
    </cfRule>
  </conditionalFormatting>
  <conditionalFormatting sqref="N60 N63">
    <cfRule type="expression" dxfId="3962" priority="2209">
      <formula>N60="PRESENTÓ CERTIFICADO"</formula>
    </cfRule>
  </conditionalFormatting>
  <conditionalFormatting sqref="O60 O63">
    <cfRule type="cellIs" dxfId="3961" priority="2215" operator="equal">
      <formula>"PENDIENTE POR DESCRIPCIÓN"</formula>
    </cfRule>
  </conditionalFormatting>
  <conditionalFormatting sqref="O60 O63">
    <cfRule type="cellIs" dxfId="3960" priority="2216" operator="equal">
      <formula>"DESCRIPCIÓN INSUFICIENTE"</formula>
    </cfRule>
  </conditionalFormatting>
  <conditionalFormatting sqref="O60 O63">
    <cfRule type="cellIs" dxfId="3959" priority="2217" operator="equal">
      <formula>"NO ESTÁ ACORDE A ITEM 5.2.1 (T.R.)"</formula>
    </cfRule>
  </conditionalFormatting>
  <conditionalFormatting sqref="O60 O63">
    <cfRule type="cellIs" dxfId="3958" priority="2218" operator="equal">
      <formula>"ACORDE A ITEM 5.2.1 (T.R.)"</formula>
    </cfRule>
  </conditionalFormatting>
  <conditionalFormatting sqref="G60 G63">
    <cfRule type="notContainsBlanks" dxfId="3957" priority="2230">
      <formula>LEN(TRIM(G60))&gt;0</formula>
    </cfRule>
  </conditionalFormatting>
  <conditionalFormatting sqref="E60 E63">
    <cfRule type="notContainsBlanks" dxfId="3956" priority="2231">
      <formula>LEN(TRIM(E60))&gt;0</formula>
    </cfRule>
  </conditionalFormatting>
  <conditionalFormatting sqref="D60 D63">
    <cfRule type="notContainsBlanks" dxfId="3955" priority="2232">
      <formula>LEN(TRIM(D60))&gt;0</formula>
    </cfRule>
  </conditionalFormatting>
  <conditionalFormatting sqref="C60 C63">
    <cfRule type="notContainsBlanks" dxfId="3954" priority="2233">
      <formula>LEN(TRIM(C60))&gt;0</formula>
    </cfRule>
  </conditionalFormatting>
  <conditionalFormatting sqref="N66">
    <cfRule type="expression" dxfId="3953" priority="2235">
      <formula>N66=" "</formula>
    </cfRule>
  </conditionalFormatting>
  <conditionalFormatting sqref="N66">
    <cfRule type="expression" dxfId="3952" priority="2236">
      <formula>N66="NO PRESENTÓ CERTIFICADO"</formula>
    </cfRule>
  </conditionalFormatting>
  <conditionalFormatting sqref="N66">
    <cfRule type="expression" dxfId="3951" priority="2237">
      <formula>N66="PRESENTÓ CERTIFICADO"</formula>
    </cfRule>
  </conditionalFormatting>
  <conditionalFormatting sqref="O66">
    <cfRule type="cellIs" dxfId="3950" priority="2238" operator="equal">
      <formula>"PENDIENTE POR DESCRIPCIÓN"</formula>
    </cfRule>
  </conditionalFormatting>
  <conditionalFormatting sqref="O66">
    <cfRule type="cellIs" dxfId="3949" priority="2239" operator="equal">
      <formula>"DESCRIPCIÓN INSUFICIENTE"</formula>
    </cfRule>
  </conditionalFormatting>
  <conditionalFormatting sqref="O66">
    <cfRule type="cellIs" dxfId="3948" priority="2240" operator="equal">
      <formula>"NO ESTÁ ACORDE A ITEM 5.2.1 (T.R.)"</formula>
    </cfRule>
  </conditionalFormatting>
  <conditionalFormatting sqref="O66">
    <cfRule type="cellIs" dxfId="3947" priority="2241" operator="equal">
      <formula>"ACORDE A ITEM 5.2.1 (T.R.)"</formula>
    </cfRule>
  </conditionalFormatting>
  <conditionalFormatting sqref="G66">
    <cfRule type="notContainsBlanks" dxfId="3946" priority="2248">
      <formula>LEN(TRIM(G66))&gt;0</formula>
    </cfRule>
  </conditionalFormatting>
  <conditionalFormatting sqref="F66">
    <cfRule type="notContainsBlanks" dxfId="3945" priority="2249">
      <formula>LEN(TRIM(F66))&gt;0</formula>
    </cfRule>
  </conditionalFormatting>
  <conditionalFormatting sqref="E66">
    <cfRule type="notContainsBlanks" dxfId="3944" priority="2250">
      <formula>LEN(TRIM(E66))&gt;0</formula>
    </cfRule>
  </conditionalFormatting>
  <conditionalFormatting sqref="D66">
    <cfRule type="notContainsBlanks" dxfId="3943" priority="2251">
      <formula>LEN(TRIM(D66))&gt;0</formula>
    </cfRule>
  </conditionalFormatting>
  <conditionalFormatting sqref="C66">
    <cfRule type="notContainsBlanks" dxfId="3942" priority="2252">
      <formula>LEN(TRIM(C66))&gt;0</formula>
    </cfRule>
  </conditionalFormatting>
  <conditionalFormatting sqref="T57">
    <cfRule type="cellIs" dxfId="3941" priority="2254" operator="equal">
      <formula>"NO"</formula>
    </cfRule>
  </conditionalFormatting>
  <conditionalFormatting sqref="T57">
    <cfRule type="cellIs" dxfId="3940" priority="2255" operator="equal">
      <formula>"SI"</formula>
    </cfRule>
  </conditionalFormatting>
  <conditionalFormatting sqref="S60 S63 S66 S79">
    <cfRule type="cellIs" dxfId="3939" priority="2256" operator="greaterThan">
      <formula>0</formula>
    </cfRule>
  </conditionalFormatting>
  <conditionalFormatting sqref="S60 S63 S66 S79">
    <cfRule type="cellIs" dxfId="3938" priority="2257" operator="equal">
      <formula>0</formula>
    </cfRule>
  </conditionalFormatting>
  <conditionalFormatting sqref="N69">
    <cfRule type="expression" dxfId="3937" priority="2258">
      <formula>N69=" "</formula>
    </cfRule>
  </conditionalFormatting>
  <conditionalFormatting sqref="N69">
    <cfRule type="expression" dxfId="3936" priority="2259">
      <formula>N69="NO PRESENTÓ CERTIFICADO"</formula>
    </cfRule>
  </conditionalFormatting>
  <conditionalFormatting sqref="N69">
    <cfRule type="expression" dxfId="3935" priority="2260">
      <formula>N69="PRESENTÓ CERTIFICADO"</formula>
    </cfRule>
  </conditionalFormatting>
  <conditionalFormatting sqref="G69">
    <cfRule type="notContainsBlanks" dxfId="3934" priority="2281">
      <formula>LEN(TRIM(G69))&gt;0</formula>
    </cfRule>
  </conditionalFormatting>
  <conditionalFormatting sqref="F69">
    <cfRule type="notContainsBlanks" dxfId="3933" priority="2282">
      <formula>LEN(TRIM(F69))&gt;0</formula>
    </cfRule>
  </conditionalFormatting>
  <conditionalFormatting sqref="E69">
    <cfRule type="notContainsBlanks" dxfId="3932" priority="2283">
      <formula>LEN(TRIM(E69))&gt;0</formula>
    </cfRule>
  </conditionalFormatting>
  <conditionalFormatting sqref="D69">
    <cfRule type="notContainsBlanks" dxfId="3931" priority="2284">
      <formula>LEN(TRIM(D69))&gt;0</formula>
    </cfRule>
  </conditionalFormatting>
  <conditionalFormatting sqref="C69">
    <cfRule type="notContainsBlanks" dxfId="3930" priority="2285">
      <formula>LEN(TRIM(C69))&gt;0</formula>
    </cfRule>
  </conditionalFormatting>
  <conditionalFormatting sqref="S57 S60 S63 S66 S69 S79 S88">
    <cfRule type="cellIs" dxfId="3929" priority="2287" operator="greaterThan">
      <formula>0</formula>
    </cfRule>
  </conditionalFormatting>
  <conditionalFormatting sqref="S57 S60 S63 S66 S69 S79 S88">
    <cfRule type="cellIs" dxfId="3928" priority="2288" operator="equal">
      <formula>0</formula>
    </cfRule>
  </conditionalFormatting>
  <conditionalFormatting sqref="S79">
    <cfRule type="cellIs" dxfId="3927" priority="2292" operator="greaterThan">
      <formula>0</formula>
    </cfRule>
  </conditionalFormatting>
  <conditionalFormatting sqref="S79">
    <cfRule type="cellIs" dxfId="3926" priority="2293" operator="equal">
      <formula>0</formula>
    </cfRule>
  </conditionalFormatting>
  <conditionalFormatting sqref="T79">
    <cfRule type="cellIs" dxfId="3925" priority="2378" operator="equal">
      <formula>"NO"</formula>
    </cfRule>
  </conditionalFormatting>
  <conditionalFormatting sqref="T79">
    <cfRule type="cellIs" dxfId="3924" priority="2379" operator="equal">
      <formula>"SI"</formula>
    </cfRule>
  </conditionalFormatting>
  <conditionalFormatting sqref="S82 S85 S88">
    <cfRule type="cellIs" dxfId="3923" priority="2380" operator="greaterThan">
      <formula>0</formula>
    </cfRule>
  </conditionalFormatting>
  <conditionalFormatting sqref="S82 S85 S88">
    <cfRule type="cellIs" dxfId="3922" priority="2381" operator="equal">
      <formula>0</formula>
    </cfRule>
  </conditionalFormatting>
  <conditionalFormatting sqref="S91">
    <cfRule type="cellIs" dxfId="3921" priority="2411" operator="greaterThan">
      <formula>0</formula>
    </cfRule>
  </conditionalFormatting>
  <conditionalFormatting sqref="S91">
    <cfRule type="cellIs" dxfId="3920" priority="2412" operator="equal">
      <formula>0</formula>
    </cfRule>
  </conditionalFormatting>
  <conditionalFormatting sqref="S101">
    <cfRule type="cellIs" dxfId="3919" priority="2416" operator="greaterThan">
      <formula>0</formula>
    </cfRule>
  </conditionalFormatting>
  <conditionalFormatting sqref="S101">
    <cfRule type="cellIs" dxfId="3918" priority="2417" operator="equal">
      <formula>0</formula>
    </cfRule>
  </conditionalFormatting>
  <conditionalFormatting sqref="T101">
    <cfRule type="cellIs" dxfId="3917" priority="2501" operator="equal">
      <formula>"NO"</formula>
    </cfRule>
  </conditionalFormatting>
  <conditionalFormatting sqref="T101">
    <cfRule type="cellIs" dxfId="3916" priority="2502" operator="equal">
      <formula>"SI"</formula>
    </cfRule>
  </conditionalFormatting>
  <conditionalFormatting sqref="S101 S104 S107 S110">
    <cfRule type="cellIs" dxfId="3915" priority="2503" operator="greaterThan">
      <formula>0</formula>
    </cfRule>
  </conditionalFormatting>
  <conditionalFormatting sqref="S101 S104 S107 S110">
    <cfRule type="cellIs" dxfId="3914" priority="2504" operator="equal">
      <formula>0</formula>
    </cfRule>
  </conditionalFormatting>
  <conditionalFormatting sqref="S113">
    <cfRule type="cellIs" dxfId="3913" priority="2534" operator="greaterThan">
      <formula>0</formula>
    </cfRule>
  </conditionalFormatting>
  <conditionalFormatting sqref="S113">
    <cfRule type="cellIs" dxfId="3912" priority="2535" operator="equal">
      <formula>0</formula>
    </cfRule>
  </conditionalFormatting>
  <conditionalFormatting sqref="N123">
    <cfRule type="expression" dxfId="3911" priority="2536">
      <formula>N123=" "</formula>
    </cfRule>
  </conditionalFormatting>
  <conditionalFormatting sqref="N123">
    <cfRule type="expression" dxfId="3910" priority="2537">
      <formula>N123="NO PRESENTÓ CERTIFICADO"</formula>
    </cfRule>
  </conditionalFormatting>
  <conditionalFormatting sqref="N123">
    <cfRule type="expression" dxfId="3909" priority="2538">
      <formula>N123="PRESENTÓ CERTIFICADO"</formula>
    </cfRule>
  </conditionalFormatting>
  <conditionalFormatting sqref="P123">
    <cfRule type="expression" dxfId="3908" priority="2541">
      <formula>Q123="NO SUBSANABLE"</formula>
    </cfRule>
  </conditionalFormatting>
  <conditionalFormatting sqref="P123">
    <cfRule type="expression" dxfId="3907" priority="2542">
      <formula>Q123="REQUERIMIENTOS SUBSANADOS"</formula>
    </cfRule>
  </conditionalFormatting>
  <conditionalFormatting sqref="P123">
    <cfRule type="expression" dxfId="3906" priority="2543">
      <formula>Q123="PENDIENTES POR SUBSANAR"</formula>
    </cfRule>
  </conditionalFormatting>
  <conditionalFormatting sqref="P123">
    <cfRule type="expression" dxfId="3905" priority="2544">
      <formula>Q123="SIN OBSERVACIÓN"</formula>
    </cfRule>
  </conditionalFormatting>
  <conditionalFormatting sqref="P123">
    <cfRule type="containsBlanks" dxfId="3904" priority="2545">
      <formula>LEN(TRIM(P123))=0</formula>
    </cfRule>
  </conditionalFormatting>
  <conditionalFormatting sqref="O123">
    <cfRule type="cellIs" dxfId="3903" priority="2546" operator="equal">
      <formula>"PENDIENTE POR DESCRIPCIÓN"</formula>
    </cfRule>
  </conditionalFormatting>
  <conditionalFormatting sqref="O123">
    <cfRule type="cellIs" dxfId="3902" priority="2547" operator="equal">
      <formula>"DESCRIPCIÓN INSUFICIENTE"</formula>
    </cfRule>
  </conditionalFormatting>
  <conditionalFormatting sqref="O123">
    <cfRule type="cellIs" dxfId="3901" priority="2548" operator="equal">
      <formula>"NO ESTÁ ACORDE A ITEM 5.2.1 (T.R.)"</formula>
    </cfRule>
  </conditionalFormatting>
  <conditionalFormatting sqref="O123">
    <cfRule type="cellIs" dxfId="3900" priority="2549" operator="equal">
      <formula>"ACORDE A ITEM 5.2.1 (T.R.)"</formula>
    </cfRule>
  </conditionalFormatting>
  <conditionalFormatting sqref="Q123">
    <cfRule type="containsBlanks" dxfId="3899" priority="2550">
      <formula>LEN(TRIM(Q123))=0</formula>
    </cfRule>
  </conditionalFormatting>
  <conditionalFormatting sqref="Q123">
    <cfRule type="cellIs" dxfId="3898" priority="2551" operator="equal">
      <formula>"REQUERIMIENTOS SUBSANADOS"</formula>
    </cfRule>
  </conditionalFormatting>
  <conditionalFormatting sqref="Q123">
    <cfRule type="containsText" dxfId="3897" priority="2552" operator="containsText" text="NO SUBSANABLE">
      <formula>NOT(ISERROR(SEARCH(("NO SUBSANABLE"),(Q123))))</formula>
    </cfRule>
  </conditionalFormatting>
  <conditionalFormatting sqref="Q123">
    <cfRule type="containsText" dxfId="3896" priority="2553" operator="containsText" text="PENDIENTES POR SUBSANAR">
      <formula>NOT(ISERROR(SEARCH(("PENDIENTES POR SUBSANAR"),(Q123))))</formula>
    </cfRule>
  </conditionalFormatting>
  <conditionalFormatting sqref="Q123">
    <cfRule type="containsText" dxfId="3895" priority="2554" operator="containsText" text="SIN OBSERVACIÓN">
      <formula>NOT(ISERROR(SEARCH(("SIN OBSERVACIÓN"),(Q123))))</formula>
    </cfRule>
  </conditionalFormatting>
  <conditionalFormatting sqref="R123">
    <cfRule type="containsBlanks" dxfId="3894" priority="2555">
      <formula>LEN(TRIM(R123))=0</formula>
    </cfRule>
  </conditionalFormatting>
  <conditionalFormatting sqref="R123">
    <cfRule type="cellIs" dxfId="3893" priority="2556" operator="equal">
      <formula>"NO CUMPLEN CON LO SOLICITADO"</formula>
    </cfRule>
  </conditionalFormatting>
  <conditionalFormatting sqref="R123">
    <cfRule type="cellIs" dxfId="3892" priority="2557" operator="equal">
      <formula>"CUMPLEN CON LO SOLICITADO"</formula>
    </cfRule>
  </conditionalFormatting>
  <conditionalFormatting sqref="R123">
    <cfRule type="cellIs" dxfId="3891" priority="2558" operator="equal">
      <formula>"PENDIENTES"</formula>
    </cfRule>
  </conditionalFormatting>
  <conditionalFormatting sqref="R123">
    <cfRule type="cellIs" dxfId="3890" priority="2559" operator="equal">
      <formula>"NINGUNO"</formula>
    </cfRule>
  </conditionalFormatting>
  <conditionalFormatting sqref="H123">
    <cfRule type="notContainsBlanks" dxfId="3889" priority="2560">
      <formula>LEN(TRIM(H123))&gt;0</formula>
    </cfRule>
  </conditionalFormatting>
  <conditionalFormatting sqref="G123">
    <cfRule type="notContainsBlanks" dxfId="3888" priority="2561">
      <formula>LEN(TRIM(G123))&gt;0</formula>
    </cfRule>
  </conditionalFormatting>
  <conditionalFormatting sqref="F123">
    <cfRule type="notContainsBlanks" dxfId="3887" priority="2562">
      <formula>LEN(TRIM(F123))&gt;0</formula>
    </cfRule>
  </conditionalFormatting>
  <conditionalFormatting sqref="E123">
    <cfRule type="notContainsBlanks" dxfId="3886" priority="2563">
      <formula>LEN(TRIM(E123))&gt;0</formula>
    </cfRule>
  </conditionalFormatting>
  <conditionalFormatting sqref="I123">
    <cfRule type="notContainsBlanks" dxfId="3885" priority="2566">
      <formula>LEN(TRIM(I123))&gt;0</formula>
    </cfRule>
  </conditionalFormatting>
  <conditionalFormatting sqref="R126 R129">
    <cfRule type="containsBlanks" dxfId="3884" priority="2584">
      <formula>LEN(TRIM(R126))=0</formula>
    </cfRule>
  </conditionalFormatting>
  <conditionalFormatting sqref="R126 R129">
    <cfRule type="cellIs" dxfId="3883" priority="2585" operator="equal">
      <formula>"NO CUMPLEN CON LO SOLICITADO"</formula>
    </cfRule>
  </conditionalFormatting>
  <conditionalFormatting sqref="R126 R129">
    <cfRule type="cellIs" dxfId="3882" priority="2586" operator="equal">
      <formula>"CUMPLEN CON LO SOLICITADO"</formula>
    </cfRule>
  </conditionalFormatting>
  <conditionalFormatting sqref="R126 R129">
    <cfRule type="cellIs" dxfId="3881" priority="2587" operator="equal">
      <formula>"PENDIENTES"</formula>
    </cfRule>
  </conditionalFormatting>
  <conditionalFormatting sqref="R126 R129">
    <cfRule type="cellIs" dxfId="3880" priority="2588" operator="equal">
      <formula>"NINGUNO"</formula>
    </cfRule>
  </conditionalFormatting>
  <conditionalFormatting sqref="G126 G129">
    <cfRule type="notContainsBlanks" dxfId="3879" priority="2590">
      <formula>LEN(TRIM(G126))&gt;0</formula>
    </cfRule>
  </conditionalFormatting>
  <conditionalFormatting sqref="F126 F129">
    <cfRule type="notContainsBlanks" dxfId="3878" priority="2591">
      <formula>LEN(TRIM(F126))&gt;0</formula>
    </cfRule>
  </conditionalFormatting>
  <conditionalFormatting sqref="E126 E129">
    <cfRule type="notContainsBlanks" dxfId="3877" priority="2592">
      <formula>LEN(TRIM(E126))&gt;0</formula>
    </cfRule>
  </conditionalFormatting>
  <conditionalFormatting sqref="N132">
    <cfRule type="expression" dxfId="3876" priority="2596">
      <formula>N132=" "</formula>
    </cfRule>
  </conditionalFormatting>
  <conditionalFormatting sqref="N132">
    <cfRule type="expression" dxfId="3875" priority="2597">
      <formula>N132="NO PRESENTÓ CERTIFICADO"</formula>
    </cfRule>
  </conditionalFormatting>
  <conditionalFormatting sqref="N132">
    <cfRule type="expression" dxfId="3874" priority="2598">
      <formula>N132="PRESENTÓ CERTIFICADO"</formula>
    </cfRule>
  </conditionalFormatting>
  <conditionalFormatting sqref="P132">
    <cfRule type="expression" dxfId="3873" priority="2599">
      <formula>Q132="NO SUBSANABLE"</formula>
    </cfRule>
  </conditionalFormatting>
  <conditionalFormatting sqref="P132">
    <cfRule type="expression" dxfId="3872" priority="2600">
      <formula>Q132="REQUERIMIENTOS SUBSANADOS"</formula>
    </cfRule>
  </conditionalFormatting>
  <conditionalFormatting sqref="P132">
    <cfRule type="expression" dxfId="3871" priority="2601">
      <formula>Q132="PENDIENTES POR SUBSANAR"</formula>
    </cfRule>
  </conditionalFormatting>
  <conditionalFormatting sqref="P132">
    <cfRule type="expression" dxfId="3870" priority="2602">
      <formula>Q132="SIN OBSERVACIÓN"</formula>
    </cfRule>
  </conditionalFormatting>
  <conditionalFormatting sqref="P132">
    <cfRule type="containsBlanks" dxfId="3869" priority="2603">
      <formula>LEN(TRIM(P132))=0</formula>
    </cfRule>
  </conditionalFormatting>
  <conditionalFormatting sqref="O132">
    <cfRule type="cellIs" dxfId="3868" priority="2604" operator="equal">
      <formula>"PENDIENTE POR DESCRIPCIÓN"</formula>
    </cfRule>
  </conditionalFormatting>
  <conditionalFormatting sqref="O132">
    <cfRule type="cellIs" dxfId="3867" priority="2605" operator="equal">
      <formula>"DESCRIPCIÓN INSUFICIENTE"</formula>
    </cfRule>
  </conditionalFormatting>
  <conditionalFormatting sqref="O132">
    <cfRule type="cellIs" dxfId="3866" priority="2606" operator="equal">
      <formula>"NO ESTÁ ACORDE A ITEM 5.2.1 (T.R.)"</formula>
    </cfRule>
  </conditionalFormatting>
  <conditionalFormatting sqref="O132">
    <cfRule type="cellIs" dxfId="3865" priority="2607" operator="equal">
      <formula>"ACORDE A ITEM 5.2.1 (T.R.)"</formula>
    </cfRule>
  </conditionalFormatting>
  <conditionalFormatting sqref="Q132">
    <cfRule type="containsBlanks" dxfId="3864" priority="2608">
      <formula>LEN(TRIM(Q132))=0</formula>
    </cfRule>
  </conditionalFormatting>
  <conditionalFormatting sqref="Q132">
    <cfRule type="cellIs" dxfId="3863" priority="2609" operator="equal">
      <formula>"REQUERIMIENTOS SUBSANADOS"</formula>
    </cfRule>
  </conditionalFormatting>
  <conditionalFormatting sqref="Q132">
    <cfRule type="containsText" dxfId="3862" priority="2610" operator="containsText" text="NO SUBSANABLE">
      <formula>NOT(ISERROR(SEARCH(("NO SUBSANABLE"),(Q132))))</formula>
    </cfRule>
  </conditionalFormatting>
  <conditionalFormatting sqref="Q132">
    <cfRule type="containsText" dxfId="3861" priority="2611" operator="containsText" text="PENDIENTES POR SUBSANAR">
      <formula>NOT(ISERROR(SEARCH(("PENDIENTES POR SUBSANAR"),(Q132))))</formula>
    </cfRule>
  </conditionalFormatting>
  <conditionalFormatting sqref="Q132">
    <cfRule type="containsText" dxfId="3860" priority="2612" operator="containsText" text="SIN OBSERVACIÓN">
      <formula>NOT(ISERROR(SEARCH(("SIN OBSERVACIÓN"),(Q132))))</formula>
    </cfRule>
  </conditionalFormatting>
  <conditionalFormatting sqref="R132">
    <cfRule type="containsBlanks" dxfId="3859" priority="2613">
      <formula>LEN(TRIM(R132))=0</formula>
    </cfRule>
  </conditionalFormatting>
  <conditionalFormatting sqref="R132">
    <cfRule type="cellIs" dxfId="3858" priority="2614" operator="equal">
      <formula>"NO CUMPLEN CON LO SOLICITADO"</formula>
    </cfRule>
  </conditionalFormatting>
  <conditionalFormatting sqref="R132">
    <cfRule type="cellIs" dxfId="3857" priority="2615" operator="equal">
      <formula>"CUMPLEN CON LO SOLICITADO"</formula>
    </cfRule>
  </conditionalFormatting>
  <conditionalFormatting sqref="R132">
    <cfRule type="cellIs" dxfId="3856" priority="2616" operator="equal">
      <formula>"PENDIENTES"</formula>
    </cfRule>
  </conditionalFormatting>
  <conditionalFormatting sqref="R132">
    <cfRule type="cellIs" dxfId="3855" priority="2617" operator="equal">
      <formula>"NINGUNO"</formula>
    </cfRule>
  </conditionalFormatting>
  <conditionalFormatting sqref="H132">
    <cfRule type="notContainsBlanks" dxfId="3854" priority="2618">
      <formula>LEN(TRIM(H132))&gt;0</formula>
    </cfRule>
  </conditionalFormatting>
  <conditionalFormatting sqref="G132">
    <cfRule type="notContainsBlanks" dxfId="3853" priority="2619">
      <formula>LEN(TRIM(G132))&gt;0</formula>
    </cfRule>
  </conditionalFormatting>
  <conditionalFormatting sqref="F132">
    <cfRule type="notContainsBlanks" dxfId="3852" priority="2620">
      <formula>LEN(TRIM(F132))&gt;0</formula>
    </cfRule>
  </conditionalFormatting>
  <conditionalFormatting sqref="E132">
    <cfRule type="notContainsBlanks" dxfId="3851" priority="2621">
      <formula>LEN(TRIM(E132))&gt;0</formula>
    </cfRule>
  </conditionalFormatting>
  <conditionalFormatting sqref="I132">
    <cfRule type="notContainsBlanks" dxfId="3850" priority="2624">
      <formula>LEN(TRIM(I132))&gt;0</formula>
    </cfRule>
  </conditionalFormatting>
  <conditionalFormatting sqref="T123">
    <cfRule type="cellIs" dxfId="3849" priority="2625" operator="equal">
      <formula>"NO"</formula>
    </cfRule>
  </conditionalFormatting>
  <conditionalFormatting sqref="T123">
    <cfRule type="cellIs" dxfId="3848" priority="2626" operator="equal">
      <formula>"SI"</formula>
    </cfRule>
  </conditionalFormatting>
  <conditionalFormatting sqref="S126 S132">
    <cfRule type="cellIs" dxfId="3847" priority="2627" operator="greaterThan">
      <formula>0</formula>
    </cfRule>
  </conditionalFormatting>
  <conditionalFormatting sqref="S126 S132">
    <cfRule type="cellIs" dxfId="3846" priority="2628" operator="equal">
      <formula>0</formula>
    </cfRule>
  </conditionalFormatting>
  <conditionalFormatting sqref="N135">
    <cfRule type="expression" dxfId="3845" priority="2629">
      <formula>N135=" "</formula>
    </cfRule>
  </conditionalFormatting>
  <conditionalFormatting sqref="N135">
    <cfRule type="expression" dxfId="3844" priority="2630">
      <formula>N135="NO PRESENTÓ CERTIFICADO"</formula>
    </cfRule>
  </conditionalFormatting>
  <conditionalFormatting sqref="N135">
    <cfRule type="expression" dxfId="3843" priority="2631">
      <formula>N135="PRESENTÓ CERTIFICADO"</formula>
    </cfRule>
  </conditionalFormatting>
  <conditionalFormatting sqref="P135">
    <cfRule type="expression" dxfId="3842" priority="2632">
      <formula>Q135="NO SUBSANABLE"</formula>
    </cfRule>
  </conditionalFormatting>
  <conditionalFormatting sqref="P135">
    <cfRule type="expression" dxfId="3841" priority="2633">
      <formula>Q135="REQUERIMIENTOS SUBSANADOS"</formula>
    </cfRule>
  </conditionalFormatting>
  <conditionalFormatting sqref="P135">
    <cfRule type="expression" dxfId="3840" priority="2634">
      <formula>Q135="PENDIENTES POR SUBSANAR"</formula>
    </cfRule>
  </conditionalFormatting>
  <conditionalFormatting sqref="P135">
    <cfRule type="expression" dxfId="3839" priority="2635">
      <formula>Q135="SIN OBSERVACIÓN"</formula>
    </cfRule>
  </conditionalFormatting>
  <conditionalFormatting sqref="P135">
    <cfRule type="containsBlanks" dxfId="3838" priority="2636">
      <formula>LEN(TRIM(P135))=0</formula>
    </cfRule>
  </conditionalFormatting>
  <conditionalFormatting sqref="O135">
    <cfRule type="cellIs" dxfId="3837" priority="2637" operator="equal">
      <formula>"PENDIENTE POR DESCRIPCIÓN"</formula>
    </cfRule>
  </conditionalFormatting>
  <conditionalFormatting sqref="O135">
    <cfRule type="cellIs" dxfId="3836" priority="2638" operator="equal">
      <formula>"DESCRIPCIÓN INSUFICIENTE"</formula>
    </cfRule>
  </conditionalFormatting>
  <conditionalFormatting sqref="O135">
    <cfRule type="cellIs" dxfId="3835" priority="2639" operator="equal">
      <formula>"NO ESTÁ ACORDE A ITEM 5.2.1 (T.R.)"</formula>
    </cfRule>
  </conditionalFormatting>
  <conditionalFormatting sqref="O135">
    <cfRule type="cellIs" dxfId="3834" priority="2640" operator="equal">
      <formula>"ACORDE A ITEM 5.2.1 (T.R.)"</formula>
    </cfRule>
  </conditionalFormatting>
  <conditionalFormatting sqref="Q135">
    <cfRule type="containsBlanks" dxfId="3833" priority="2641">
      <formula>LEN(TRIM(Q135))=0</formula>
    </cfRule>
  </conditionalFormatting>
  <conditionalFormatting sqref="Q135">
    <cfRule type="cellIs" dxfId="3832" priority="2642" operator="equal">
      <formula>"REQUERIMIENTOS SUBSANADOS"</formula>
    </cfRule>
  </conditionalFormatting>
  <conditionalFormatting sqref="Q135">
    <cfRule type="containsText" dxfId="3831" priority="2643" operator="containsText" text="NO SUBSANABLE">
      <formula>NOT(ISERROR(SEARCH(("NO SUBSANABLE"),(Q135))))</formula>
    </cfRule>
  </conditionalFormatting>
  <conditionalFormatting sqref="Q135">
    <cfRule type="containsText" dxfId="3830" priority="2644" operator="containsText" text="PENDIENTES POR SUBSANAR">
      <formula>NOT(ISERROR(SEARCH(("PENDIENTES POR SUBSANAR"),(Q135))))</formula>
    </cfRule>
  </conditionalFormatting>
  <conditionalFormatting sqref="Q135">
    <cfRule type="containsText" dxfId="3829" priority="2645" operator="containsText" text="SIN OBSERVACIÓN">
      <formula>NOT(ISERROR(SEARCH(("SIN OBSERVACIÓN"),(Q135))))</formula>
    </cfRule>
  </conditionalFormatting>
  <conditionalFormatting sqref="R135">
    <cfRule type="containsBlanks" dxfId="3828" priority="2646">
      <formula>LEN(TRIM(R135))=0</formula>
    </cfRule>
  </conditionalFormatting>
  <conditionalFormatting sqref="R135">
    <cfRule type="cellIs" dxfId="3827" priority="2647" operator="equal">
      <formula>"NO CUMPLEN CON LO SOLICITADO"</formula>
    </cfRule>
  </conditionalFormatting>
  <conditionalFormatting sqref="R135">
    <cfRule type="cellIs" dxfId="3826" priority="2648" operator="equal">
      <formula>"CUMPLEN CON LO SOLICITADO"</formula>
    </cfRule>
  </conditionalFormatting>
  <conditionalFormatting sqref="R135">
    <cfRule type="cellIs" dxfId="3825" priority="2649" operator="equal">
      <formula>"PENDIENTES"</formula>
    </cfRule>
  </conditionalFormatting>
  <conditionalFormatting sqref="R135">
    <cfRule type="cellIs" dxfId="3824" priority="2650" operator="equal">
      <formula>"NINGUNO"</formula>
    </cfRule>
  </conditionalFormatting>
  <conditionalFormatting sqref="H135">
    <cfRule type="notContainsBlanks" dxfId="3823" priority="2651">
      <formula>LEN(TRIM(H135))&gt;0</formula>
    </cfRule>
  </conditionalFormatting>
  <conditionalFormatting sqref="G135">
    <cfRule type="notContainsBlanks" dxfId="3822" priority="2652">
      <formula>LEN(TRIM(G135))&gt;0</formula>
    </cfRule>
  </conditionalFormatting>
  <conditionalFormatting sqref="F135">
    <cfRule type="notContainsBlanks" dxfId="3821" priority="2653">
      <formula>LEN(TRIM(F135))&gt;0</formula>
    </cfRule>
  </conditionalFormatting>
  <conditionalFormatting sqref="E135">
    <cfRule type="notContainsBlanks" dxfId="3820" priority="2654">
      <formula>LEN(TRIM(E135))&gt;0</formula>
    </cfRule>
  </conditionalFormatting>
  <conditionalFormatting sqref="I135">
    <cfRule type="notContainsBlanks" dxfId="3819" priority="2657">
      <formula>LEN(TRIM(I135))&gt;0</formula>
    </cfRule>
  </conditionalFormatting>
  <conditionalFormatting sqref="S135">
    <cfRule type="cellIs" dxfId="3818" priority="2658" operator="greaterThan">
      <formula>0</formula>
    </cfRule>
  </conditionalFormatting>
  <conditionalFormatting sqref="S135">
    <cfRule type="cellIs" dxfId="3817" priority="2659" operator="equal">
      <formula>0</formula>
    </cfRule>
  </conditionalFormatting>
  <conditionalFormatting sqref="J42:J43">
    <cfRule type="cellIs" dxfId="3816" priority="2660" operator="equal">
      <formula>"NO CUMPLE"</formula>
    </cfRule>
  </conditionalFormatting>
  <conditionalFormatting sqref="J42:J43">
    <cfRule type="cellIs" dxfId="3815" priority="2661" operator="equal">
      <formula>"CUMPLE"</formula>
    </cfRule>
  </conditionalFormatting>
  <conditionalFormatting sqref="J16">
    <cfRule type="cellIs" dxfId="3814" priority="2662" operator="equal">
      <formula>"NO CUMPLE"</formula>
    </cfRule>
  </conditionalFormatting>
  <conditionalFormatting sqref="J16">
    <cfRule type="cellIs" dxfId="3813" priority="2663" operator="equal">
      <formula>"CUMPLE"</formula>
    </cfRule>
  </conditionalFormatting>
  <conditionalFormatting sqref="J17:J18">
    <cfRule type="cellIs" dxfId="3812" priority="2664" operator="equal">
      <formula>"NO CUMPLE"</formula>
    </cfRule>
  </conditionalFormatting>
  <conditionalFormatting sqref="J17:J18">
    <cfRule type="cellIs" dxfId="3811" priority="2665" operator="equal">
      <formula>"CUMPLE"</formula>
    </cfRule>
  </conditionalFormatting>
  <conditionalFormatting sqref="J19">
    <cfRule type="cellIs" dxfId="3810" priority="2666" operator="equal">
      <formula>"NO CUMPLE"</formula>
    </cfRule>
  </conditionalFormatting>
  <conditionalFormatting sqref="J19">
    <cfRule type="cellIs" dxfId="3809" priority="2667" operator="equal">
      <formula>"CUMPLE"</formula>
    </cfRule>
  </conditionalFormatting>
  <conditionalFormatting sqref="J20:J21">
    <cfRule type="cellIs" dxfId="3808" priority="2668" operator="equal">
      <formula>"NO CUMPLE"</formula>
    </cfRule>
  </conditionalFormatting>
  <conditionalFormatting sqref="J20:J21">
    <cfRule type="cellIs" dxfId="3807" priority="2669" operator="equal">
      <formula>"CUMPLE"</formula>
    </cfRule>
  </conditionalFormatting>
  <conditionalFormatting sqref="J22">
    <cfRule type="cellIs" dxfId="3806" priority="2670" operator="equal">
      <formula>"NO CUMPLE"</formula>
    </cfRule>
  </conditionalFormatting>
  <conditionalFormatting sqref="J22">
    <cfRule type="cellIs" dxfId="3805" priority="2671" operator="equal">
      <formula>"CUMPLE"</formula>
    </cfRule>
  </conditionalFormatting>
  <conditionalFormatting sqref="J23:J24">
    <cfRule type="cellIs" dxfId="3804" priority="2672" operator="equal">
      <formula>"NO CUMPLE"</formula>
    </cfRule>
  </conditionalFormatting>
  <conditionalFormatting sqref="J23:J24">
    <cfRule type="cellIs" dxfId="3803" priority="2673" operator="equal">
      <formula>"CUMPLE"</formula>
    </cfRule>
  </conditionalFormatting>
  <conditionalFormatting sqref="J25">
    <cfRule type="cellIs" dxfId="3802" priority="2674" operator="equal">
      <formula>"NO CUMPLE"</formula>
    </cfRule>
  </conditionalFormatting>
  <conditionalFormatting sqref="J25">
    <cfRule type="cellIs" dxfId="3801" priority="2675" operator="equal">
      <formula>"CUMPLE"</formula>
    </cfRule>
  </conditionalFormatting>
  <conditionalFormatting sqref="J26:J27">
    <cfRule type="cellIs" dxfId="3800" priority="2676" operator="equal">
      <formula>"NO CUMPLE"</formula>
    </cfRule>
  </conditionalFormatting>
  <conditionalFormatting sqref="J26:J27">
    <cfRule type="cellIs" dxfId="3799" priority="2677" operator="equal">
      <formula>"CUMPLE"</formula>
    </cfRule>
  </conditionalFormatting>
  <conditionalFormatting sqref="M35:M49">
    <cfRule type="expression" dxfId="3798" priority="2678">
      <formula>L35="NO CUMPLE"</formula>
    </cfRule>
  </conditionalFormatting>
  <conditionalFormatting sqref="M35:M49">
    <cfRule type="expression" dxfId="3797" priority="2679">
      <formula>L35="CUMPLE"</formula>
    </cfRule>
  </conditionalFormatting>
  <conditionalFormatting sqref="J35">
    <cfRule type="cellIs" dxfId="3796" priority="2680" operator="equal">
      <formula>"NO CUMPLE"</formula>
    </cfRule>
  </conditionalFormatting>
  <conditionalFormatting sqref="J35">
    <cfRule type="cellIs" dxfId="3795" priority="2681" operator="equal">
      <formula>"CUMPLE"</formula>
    </cfRule>
  </conditionalFormatting>
  <conditionalFormatting sqref="L35:L37">
    <cfRule type="cellIs" dxfId="3794" priority="2682" operator="equal">
      <formula>"NO CUMPLE"</formula>
    </cfRule>
  </conditionalFormatting>
  <conditionalFormatting sqref="L35:L37">
    <cfRule type="cellIs" dxfId="3793" priority="2683" operator="equal">
      <formula>"CUMPLE"</formula>
    </cfRule>
  </conditionalFormatting>
  <conditionalFormatting sqref="J36:J37">
    <cfRule type="cellIs" dxfId="3792" priority="2684" operator="equal">
      <formula>"NO CUMPLE"</formula>
    </cfRule>
  </conditionalFormatting>
  <conditionalFormatting sqref="J36:J37">
    <cfRule type="cellIs" dxfId="3791" priority="2685" operator="equal">
      <formula>"CUMPLE"</formula>
    </cfRule>
  </conditionalFormatting>
  <conditionalFormatting sqref="J38">
    <cfRule type="cellIs" dxfId="3790" priority="2686" operator="equal">
      <formula>"NO CUMPLE"</formula>
    </cfRule>
  </conditionalFormatting>
  <conditionalFormatting sqref="J38">
    <cfRule type="cellIs" dxfId="3789" priority="2687" operator="equal">
      <formula>"CUMPLE"</formula>
    </cfRule>
  </conditionalFormatting>
  <conditionalFormatting sqref="J39:J40">
    <cfRule type="cellIs" dxfId="3788" priority="2688" operator="equal">
      <formula>"NO CUMPLE"</formula>
    </cfRule>
  </conditionalFormatting>
  <conditionalFormatting sqref="J39:J40">
    <cfRule type="cellIs" dxfId="3787" priority="2689" operator="equal">
      <formula>"CUMPLE"</formula>
    </cfRule>
  </conditionalFormatting>
  <conditionalFormatting sqref="J41">
    <cfRule type="cellIs" dxfId="3786" priority="2690" operator="equal">
      <formula>"NO CUMPLE"</formula>
    </cfRule>
  </conditionalFormatting>
  <conditionalFormatting sqref="J41">
    <cfRule type="cellIs" dxfId="3785" priority="2691" operator="equal">
      <formula>"CUMPLE"</formula>
    </cfRule>
  </conditionalFormatting>
  <conditionalFormatting sqref="J44">
    <cfRule type="cellIs" dxfId="3784" priority="2692" operator="equal">
      <formula>"NO CUMPLE"</formula>
    </cfRule>
  </conditionalFormatting>
  <conditionalFormatting sqref="J44">
    <cfRule type="cellIs" dxfId="3783" priority="2693" operator="equal">
      <formula>"CUMPLE"</formula>
    </cfRule>
  </conditionalFormatting>
  <conditionalFormatting sqref="J45:J46">
    <cfRule type="cellIs" dxfId="3782" priority="2694" operator="equal">
      <formula>"NO CUMPLE"</formula>
    </cfRule>
  </conditionalFormatting>
  <conditionalFormatting sqref="J45:J46">
    <cfRule type="cellIs" dxfId="3781" priority="2695" operator="equal">
      <formula>"CUMPLE"</formula>
    </cfRule>
  </conditionalFormatting>
  <conditionalFormatting sqref="J47">
    <cfRule type="cellIs" dxfId="3780" priority="2696" operator="equal">
      <formula>"NO CUMPLE"</formula>
    </cfRule>
  </conditionalFormatting>
  <conditionalFormatting sqref="J47">
    <cfRule type="cellIs" dxfId="3779" priority="2697" operator="equal">
      <formula>"CUMPLE"</formula>
    </cfRule>
  </conditionalFormatting>
  <conditionalFormatting sqref="J48:J49">
    <cfRule type="cellIs" dxfId="3778" priority="2698" operator="equal">
      <formula>"NO CUMPLE"</formula>
    </cfRule>
  </conditionalFormatting>
  <conditionalFormatting sqref="J48:J49">
    <cfRule type="cellIs" dxfId="3777" priority="2699" operator="equal">
      <formula>"CUMPLE"</formula>
    </cfRule>
  </conditionalFormatting>
  <conditionalFormatting sqref="L255:L257">
    <cfRule type="cellIs" dxfId="3776" priority="2700" operator="equal">
      <formula>"NO CUMPLE"</formula>
    </cfRule>
  </conditionalFormatting>
  <conditionalFormatting sqref="L255:L257">
    <cfRule type="cellIs" dxfId="3775" priority="2701" operator="equal">
      <formula>"CUMPLE"</formula>
    </cfRule>
  </conditionalFormatting>
  <conditionalFormatting sqref="K256:K257">
    <cfRule type="expression" dxfId="3774" priority="2702">
      <formula>J256="NO CUMPLE"</formula>
    </cfRule>
  </conditionalFormatting>
  <conditionalFormatting sqref="K256:K257">
    <cfRule type="expression" dxfId="3773" priority="2703">
      <formula>J256="CUMPLE"</formula>
    </cfRule>
  </conditionalFormatting>
  <conditionalFormatting sqref="K255">
    <cfRule type="expression" dxfId="3772" priority="2704">
      <formula>J255="NO CUMPLE"</formula>
    </cfRule>
  </conditionalFormatting>
  <conditionalFormatting sqref="K255">
    <cfRule type="expression" dxfId="3771" priority="2705">
      <formula>J255="CUMPLE"</formula>
    </cfRule>
  </conditionalFormatting>
  <conditionalFormatting sqref="M255">
    <cfRule type="expression" dxfId="3770" priority="2706">
      <formula>L255="NO CUMPLE"</formula>
    </cfRule>
  </conditionalFormatting>
  <conditionalFormatting sqref="M255">
    <cfRule type="expression" dxfId="3769" priority="2707">
      <formula>L255="CUMPLE"</formula>
    </cfRule>
  </conditionalFormatting>
  <conditionalFormatting sqref="J255">
    <cfRule type="cellIs" dxfId="3768" priority="2708" operator="equal">
      <formula>"NO CUMPLE"</formula>
    </cfRule>
  </conditionalFormatting>
  <conditionalFormatting sqref="J255">
    <cfRule type="cellIs" dxfId="3767" priority="2709" operator="equal">
      <formula>"CUMPLE"</formula>
    </cfRule>
  </conditionalFormatting>
  <conditionalFormatting sqref="J256:J257">
    <cfRule type="cellIs" dxfId="3766" priority="2710" operator="equal">
      <formula>"NO CUMPLE"</formula>
    </cfRule>
  </conditionalFormatting>
  <conditionalFormatting sqref="J256:J257">
    <cfRule type="cellIs" dxfId="3765" priority="2711" operator="equal">
      <formula>"CUMPLE"</formula>
    </cfRule>
  </conditionalFormatting>
  <conditionalFormatting sqref="M256">
    <cfRule type="expression" dxfId="3764" priority="2712">
      <formula>L256="NO CUMPLE"</formula>
    </cfRule>
  </conditionalFormatting>
  <conditionalFormatting sqref="M256">
    <cfRule type="expression" dxfId="3763" priority="2713">
      <formula>L256="CUMPLE"</formula>
    </cfRule>
  </conditionalFormatting>
  <conditionalFormatting sqref="K258">
    <cfRule type="expression" dxfId="3762" priority="2714">
      <formula>J258="NO CUMPLE"</formula>
    </cfRule>
  </conditionalFormatting>
  <conditionalFormatting sqref="K258">
    <cfRule type="expression" dxfId="3761" priority="2715">
      <formula>J258="CUMPLE"</formula>
    </cfRule>
  </conditionalFormatting>
  <conditionalFormatting sqref="M258">
    <cfRule type="expression" dxfId="3760" priority="2716">
      <formula>L258="NO CUMPLE"</formula>
    </cfRule>
  </conditionalFormatting>
  <conditionalFormatting sqref="M258">
    <cfRule type="expression" dxfId="3759" priority="2717">
      <formula>L258="CUMPLE"</formula>
    </cfRule>
  </conditionalFormatting>
  <conditionalFormatting sqref="J258">
    <cfRule type="cellIs" dxfId="3758" priority="2718" operator="equal">
      <formula>"NO CUMPLE"</formula>
    </cfRule>
  </conditionalFormatting>
  <conditionalFormatting sqref="J258">
    <cfRule type="cellIs" dxfId="3757" priority="2719" operator="equal">
      <formula>"CUMPLE"</formula>
    </cfRule>
  </conditionalFormatting>
  <conditionalFormatting sqref="L258:L260">
    <cfRule type="cellIs" dxfId="3756" priority="2720" operator="equal">
      <formula>"NO CUMPLE"</formula>
    </cfRule>
  </conditionalFormatting>
  <conditionalFormatting sqref="L258:L260">
    <cfRule type="cellIs" dxfId="3755" priority="2721" operator="equal">
      <formula>"CUMPLE"</formula>
    </cfRule>
  </conditionalFormatting>
  <conditionalFormatting sqref="K259:K260">
    <cfRule type="expression" dxfId="3754" priority="2722">
      <formula>J259="NO CUMPLE"</formula>
    </cfRule>
  </conditionalFormatting>
  <conditionalFormatting sqref="K259:K260">
    <cfRule type="expression" dxfId="3753" priority="2723">
      <formula>J259="CUMPLE"</formula>
    </cfRule>
  </conditionalFormatting>
  <conditionalFormatting sqref="J259:J260">
    <cfRule type="cellIs" dxfId="3752" priority="2724" operator="equal">
      <formula>"NO CUMPLE"</formula>
    </cfRule>
  </conditionalFormatting>
  <conditionalFormatting sqref="J259:J260">
    <cfRule type="cellIs" dxfId="3751" priority="2725" operator="equal">
      <formula>"CUMPLE"</formula>
    </cfRule>
  </conditionalFormatting>
  <conditionalFormatting sqref="M259">
    <cfRule type="expression" dxfId="3750" priority="2726">
      <formula>L259="NO CUMPLE"</formula>
    </cfRule>
  </conditionalFormatting>
  <conditionalFormatting sqref="M259">
    <cfRule type="expression" dxfId="3749" priority="2727">
      <formula>L259="CUMPLE"</formula>
    </cfRule>
  </conditionalFormatting>
  <conditionalFormatting sqref="K261">
    <cfRule type="expression" dxfId="3748" priority="2728">
      <formula>J261="NO CUMPLE"</formula>
    </cfRule>
  </conditionalFormatting>
  <conditionalFormatting sqref="K261">
    <cfRule type="expression" dxfId="3747" priority="2729">
      <formula>J261="CUMPLE"</formula>
    </cfRule>
  </conditionalFormatting>
  <conditionalFormatting sqref="M261">
    <cfRule type="expression" dxfId="3746" priority="2730">
      <formula>L261="NO CUMPLE"</formula>
    </cfRule>
  </conditionalFormatting>
  <conditionalFormatting sqref="M261">
    <cfRule type="expression" dxfId="3745" priority="2731">
      <formula>L261="CUMPLE"</formula>
    </cfRule>
  </conditionalFormatting>
  <conditionalFormatting sqref="J261">
    <cfRule type="cellIs" dxfId="3744" priority="2732" operator="equal">
      <formula>"NO CUMPLE"</formula>
    </cfRule>
  </conditionalFormatting>
  <conditionalFormatting sqref="J261">
    <cfRule type="cellIs" dxfId="3743" priority="2733" operator="equal">
      <formula>"CUMPLE"</formula>
    </cfRule>
  </conditionalFormatting>
  <conditionalFormatting sqref="L261:L263">
    <cfRule type="cellIs" dxfId="3742" priority="2734" operator="equal">
      <formula>"NO CUMPLE"</formula>
    </cfRule>
  </conditionalFormatting>
  <conditionalFormatting sqref="L261:L263">
    <cfRule type="cellIs" dxfId="3741" priority="2735" operator="equal">
      <formula>"CUMPLE"</formula>
    </cfRule>
  </conditionalFormatting>
  <conditionalFormatting sqref="K262:K263">
    <cfRule type="expression" dxfId="3740" priority="2736">
      <formula>J262="NO CUMPLE"</formula>
    </cfRule>
  </conditionalFormatting>
  <conditionalFormatting sqref="K262:K263">
    <cfRule type="expression" dxfId="3739" priority="2737">
      <formula>J262="CUMPLE"</formula>
    </cfRule>
  </conditionalFormatting>
  <conditionalFormatting sqref="J262:J263">
    <cfRule type="cellIs" dxfId="3738" priority="2738" operator="equal">
      <formula>"NO CUMPLE"</formula>
    </cfRule>
  </conditionalFormatting>
  <conditionalFormatting sqref="J262:J263">
    <cfRule type="cellIs" dxfId="3737" priority="2739" operator="equal">
      <formula>"CUMPLE"</formula>
    </cfRule>
  </conditionalFormatting>
  <conditionalFormatting sqref="M262">
    <cfRule type="expression" dxfId="3736" priority="2740">
      <formula>L262="NO CUMPLE"</formula>
    </cfRule>
  </conditionalFormatting>
  <conditionalFormatting sqref="M262">
    <cfRule type="expression" dxfId="3735" priority="2741">
      <formula>L262="CUMPLE"</formula>
    </cfRule>
  </conditionalFormatting>
  <conditionalFormatting sqref="K264">
    <cfRule type="expression" dxfId="3734" priority="2742">
      <formula>J264="NO CUMPLE"</formula>
    </cfRule>
  </conditionalFormatting>
  <conditionalFormatting sqref="K264">
    <cfRule type="expression" dxfId="3733" priority="2743">
      <formula>J264="CUMPLE"</formula>
    </cfRule>
  </conditionalFormatting>
  <conditionalFormatting sqref="M264">
    <cfRule type="expression" dxfId="3732" priority="2744">
      <formula>L264="NO CUMPLE"</formula>
    </cfRule>
  </conditionalFormatting>
  <conditionalFormatting sqref="M264">
    <cfRule type="expression" dxfId="3731" priority="2745">
      <formula>L264="CUMPLE"</formula>
    </cfRule>
  </conditionalFormatting>
  <conditionalFormatting sqref="J264">
    <cfRule type="cellIs" dxfId="3730" priority="2746" operator="equal">
      <formula>"NO CUMPLE"</formula>
    </cfRule>
  </conditionalFormatting>
  <conditionalFormatting sqref="J264">
    <cfRule type="cellIs" dxfId="3729" priority="2747" operator="equal">
      <formula>"CUMPLE"</formula>
    </cfRule>
  </conditionalFormatting>
  <conditionalFormatting sqref="L264:L266">
    <cfRule type="cellIs" dxfId="3728" priority="2748" operator="equal">
      <formula>"NO CUMPLE"</formula>
    </cfRule>
  </conditionalFormatting>
  <conditionalFormatting sqref="L264:L266">
    <cfRule type="cellIs" dxfId="3727" priority="2749" operator="equal">
      <formula>"CUMPLE"</formula>
    </cfRule>
  </conditionalFormatting>
  <conditionalFormatting sqref="K265:K266">
    <cfRule type="expression" dxfId="3726" priority="2750">
      <formula>J265="NO CUMPLE"</formula>
    </cfRule>
  </conditionalFormatting>
  <conditionalFormatting sqref="K265:K266">
    <cfRule type="expression" dxfId="3725" priority="2751">
      <formula>J265="CUMPLE"</formula>
    </cfRule>
  </conditionalFormatting>
  <conditionalFormatting sqref="J265:J266">
    <cfRule type="cellIs" dxfId="3724" priority="2752" operator="equal">
      <formula>"NO CUMPLE"</formula>
    </cfRule>
  </conditionalFormatting>
  <conditionalFormatting sqref="J265:J266">
    <cfRule type="cellIs" dxfId="3723" priority="2753" operator="equal">
      <formula>"CUMPLE"</formula>
    </cfRule>
  </conditionalFormatting>
  <conditionalFormatting sqref="M265">
    <cfRule type="expression" dxfId="3722" priority="2754">
      <formula>L265="NO CUMPLE"</formula>
    </cfRule>
  </conditionalFormatting>
  <conditionalFormatting sqref="M265">
    <cfRule type="expression" dxfId="3721" priority="2755">
      <formula>L265="CUMPLE"</formula>
    </cfRule>
  </conditionalFormatting>
  <conditionalFormatting sqref="K267">
    <cfRule type="expression" dxfId="3720" priority="2756">
      <formula>J267="NO CUMPLE"</formula>
    </cfRule>
  </conditionalFormatting>
  <conditionalFormatting sqref="K267">
    <cfRule type="expression" dxfId="3719" priority="2757">
      <formula>J267="CUMPLE"</formula>
    </cfRule>
  </conditionalFormatting>
  <conditionalFormatting sqref="M267">
    <cfRule type="expression" dxfId="3718" priority="2758">
      <formula>L267="NO CUMPLE"</formula>
    </cfRule>
  </conditionalFormatting>
  <conditionalFormatting sqref="M267">
    <cfRule type="expression" dxfId="3717" priority="2759">
      <formula>L267="CUMPLE"</formula>
    </cfRule>
  </conditionalFormatting>
  <conditionalFormatting sqref="J267">
    <cfRule type="cellIs" dxfId="3716" priority="2760" operator="equal">
      <formula>"NO CUMPLE"</formula>
    </cfRule>
  </conditionalFormatting>
  <conditionalFormatting sqref="J267">
    <cfRule type="cellIs" dxfId="3715" priority="2761" operator="equal">
      <formula>"CUMPLE"</formula>
    </cfRule>
  </conditionalFormatting>
  <conditionalFormatting sqref="L267:L269">
    <cfRule type="cellIs" dxfId="3714" priority="2762" operator="equal">
      <formula>"NO CUMPLE"</formula>
    </cfRule>
  </conditionalFormatting>
  <conditionalFormatting sqref="L267:L269">
    <cfRule type="cellIs" dxfId="3713" priority="2763" operator="equal">
      <formula>"CUMPLE"</formula>
    </cfRule>
  </conditionalFormatting>
  <conditionalFormatting sqref="K268:K269">
    <cfRule type="expression" dxfId="3712" priority="2764">
      <formula>J268="NO CUMPLE"</formula>
    </cfRule>
  </conditionalFormatting>
  <conditionalFormatting sqref="K268:K269">
    <cfRule type="expression" dxfId="3711" priority="2765">
      <formula>J268="CUMPLE"</formula>
    </cfRule>
  </conditionalFormatting>
  <conditionalFormatting sqref="J268:J269">
    <cfRule type="cellIs" dxfId="3710" priority="2766" operator="equal">
      <formula>"NO CUMPLE"</formula>
    </cfRule>
  </conditionalFormatting>
  <conditionalFormatting sqref="J268:J269">
    <cfRule type="cellIs" dxfId="3709" priority="2767" operator="equal">
      <formula>"CUMPLE"</formula>
    </cfRule>
  </conditionalFormatting>
  <conditionalFormatting sqref="M268">
    <cfRule type="expression" dxfId="3708" priority="2768">
      <formula>L268="NO CUMPLE"</formula>
    </cfRule>
  </conditionalFormatting>
  <conditionalFormatting sqref="M268">
    <cfRule type="expression" dxfId="3707" priority="2769">
      <formula>L268="CUMPLE"</formula>
    </cfRule>
  </conditionalFormatting>
  <conditionalFormatting sqref="K277">
    <cfRule type="expression" dxfId="3706" priority="2770">
      <formula>J277="NO CUMPLE"</formula>
    </cfRule>
  </conditionalFormatting>
  <conditionalFormatting sqref="K277">
    <cfRule type="expression" dxfId="3705" priority="2771">
      <formula>J277="CUMPLE"</formula>
    </cfRule>
  </conditionalFormatting>
  <conditionalFormatting sqref="M277">
    <cfRule type="expression" dxfId="3704" priority="2772">
      <formula>L277="NO CUMPLE"</formula>
    </cfRule>
  </conditionalFormatting>
  <conditionalFormatting sqref="M277">
    <cfRule type="expression" dxfId="3703" priority="2773">
      <formula>L277="CUMPLE"</formula>
    </cfRule>
  </conditionalFormatting>
  <conditionalFormatting sqref="J277">
    <cfRule type="cellIs" dxfId="3702" priority="2774" operator="equal">
      <formula>"NO CUMPLE"</formula>
    </cfRule>
  </conditionalFormatting>
  <conditionalFormatting sqref="J277">
    <cfRule type="cellIs" dxfId="3701" priority="2775" operator="equal">
      <formula>"CUMPLE"</formula>
    </cfRule>
  </conditionalFormatting>
  <conditionalFormatting sqref="L277:L279">
    <cfRule type="cellIs" dxfId="3700" priority="2776" operator="equal">
      <formula>"NO CUMPLE"</formula>
    </cfRule>
  </conditionalFormatting>
  <conditionalFormatting sqref="L277:L279">
    <cfRule type="cellIs" dxfId="3699" priority="2777" operator="equal">
      <formula>"CUMPLE"</formula>
    </cfRule>
  </conditionalFormatting>
  <conditionalFormatting sqref="K278:K279">
    <cfRule type="expression" dxfId="3698" priority="2778">
      <formula>J278="NO CUMPLE"</formula>
    </cfRule>
  </conditionalFormatting>
  <conditionalFormatting sqref="K278:K279">
    <cfRule type="expression" dxfId="3697" priority="2779">
      <formula>J278="CUMPLE"</formula>
    </cfRule>
  </conditionalFormatting>
  <conditionalFormatting sqref="J278:J279">
    <cfRule type="cellIs" dxfId="3696" priority="2780" operator="equal">
      <formula>"NO CUMPLE"</formula>
    </cfRule>
  </conditionalFormatting>
  <conditionalFormatting sqref="J278:J279">
    <cfRule type="cellIs" dxfId="3695" priority="2781" operator="equal">
      <formula>"CUMPLE"</formula>
    </cfRule>
  </conditionalFormatting>
  <conditionalFormatting sqref="M278">
    <cfRule type="expression" dxfId="3694" priority="2782">
      <formula>L278="NO CUMPLE"</formula>
    </cfRule>
  </conditionalFormatting>
  <conditionalFormatting sqref="M278">
    <cfRule type="expression" dxfId="3693" priority="2783">
      <formula>L278="CUMPLE"</formula>
    </cfRule>
  </conditionalFormatting>
  <conditionalFormatting sqref="K280">
    <cfRule type="expression" dxfId="3692" priority="2784">
      <formula>J280="NO CUMPLE"</formula>
    </cfRule>
  </conditionalFormatting>
  <conditionalFormatting sqref="K280">
    <cfRule type="expression" dxfId="3691" priority="2785">
      <formula>J280="CUMPLE"</formula>
    </cfRule>
  </conditionalFormatting>
  <conditionalFormatting sqref="M280">
    <cfRule type="expression" dxfId="3690" priority="2786">
      <formula>L280="NO CUMPLE"</formula>
    </cfRule>
  </conditionalFormatting>
  <conditionalFormatting sqref="M280">
    <cfRule type="expression" dxfId="3689" priority="2787">
      <formula>L280="CUMPLE"</formula>
    </cfRule>
  </conditionalFormatting>
  <conditionalFormatting sqref="J280">
    <cfRule type="cellIs" dxfId="3688" priority="2788" operator="equal">
      <formula>"NO CUMPLE"</formula>
    </cfRule>
  </conditionalFormatting>
  <conditionalFormatting sqref="J280">
    <cfRule type="cellIs" dxfId="3687" priority="2789" operator="equal">
      <formula>"CUMPLE"</formula>
    </cfRule>
  </conditionalFormatting>
  <conditionalFormatting sqref="L280:L282">
    <cfRule type="cellIs" dxfId="3686" priority="2790" operator="equal">
      <formula>"NO CUMPLE"</formula>
    </cfRule>
  </conditionalFormatting>
  <conditionalFormatting sqref="L280:L282">
    <cfRule type="cellIs" dxfId="3685" priority="2791" operator="equal">
      <formula>"CUMPLE"</formula>
    </cfRule>
  </conditionalFormatting>
  <conditionalFormatting sqref="K281:K282">
    <cfRule type="expression" dxfId="3684" priority="2792">
      <formula>J281="NO CUMPLE"</formula>
    </cfRule>
  </conditionalFormatting>
  <conditionalFormatting sqref="K281:K282">
    <cfRule type="expression" dxfId="3683" priority="2793">
      <formula>J281="CUMPLE"</formula>
    </cfRule>
  </conditionalFormatting>
  <conditionalFormatting sqref="J281:J282">
    <cfRule type="cellIs" dxfId="3682" priority="2794" operator="equal">
      <formula>"NO CUMPLE"</formula>
    </cfRule>
  </conditionalFormatting>
  <conditionalFormatting sqref="J281:J282">
    <cfRule type="cellIs" dxfId="3681" priority="2795" operator="equal">
      <formula>"CUMPLE"</formula>
    </cfRule>
  </conditionalFormatting>
  <conditionalFormatting sqref="M281">
    <cfRule type="expression" dxfId="3680" priority="2796">
      <formula>L281="NO CUMPLE"</formula>
    </cfRule>
  </conditionalFormatting>
  <conditionalFormatting sqref="M281">
    <cfRule type="expression" dxfId="3679" priority="2797">
      <formula>L281="CUMPLE"</formula>
    </cfRule>
  </conditionalFormatting>
  <conditionalFormatting sqref="K283">
    <cfRule type="expression" dxfId="3678" priority="2798">
      <formula>J283="NO CUMPLE"</formula>
    </cfRule>
  </conditionalFormatting>
  <conditionalFormatting sqref="K283">
    <cfRule type="expression" dxfId="3677" priority="2799">
      <formula>J283="CUMPLE"</formula>
    </cfRule>
  </conditionalFormatting>
  <conditionalFormatting sqref="M283">
    <cfRule type="expression" dxfId="3676" priority="2800">
      <formula>L283="NO CUMPLE"</formula>
    </cfRule>
  </conditionalFormatting>
  <conditionalFormatting sqref="M283">
    <cfRule type="expression" dxfId="3675" priority="2801">
      <formula>L283="CUMPLE"</formula>
    </cfRule>
  </conditionalFormatting>
  <conditionalFormatting sqref="J283">
    <cfRule type="cellIs" dxfId="3674" priority="2802" operator="equal">
      <formula>"NO CUMPLE"</formula>
    </cfRule>
  </conditionalFormatting>
  <conditionalFormatting sqref="J283">
    <cfRule type="cellIs" dxfId="3673" priority="2803" operator="equal">
      <formula>"CUMPLE"</formula>
    </cfRule>
  </conditionalFormatting>
  <conditionalFormatting sqref="L283:L285">
    <cfRule type="cellIs" dxfId="3672" priority="2804" operator="equal">
      <formula>"NO CUMPLE"</formula>
    </cfRule>
  </conditionalFormatting>
  <conditionalFormatting sqref="L283:L285">
    <cfRule type="cellIs" dxfId="3671" priority="2805" operator="equal">
      <formula>"CUMPLE"</formula>
    </cfRule>
  </conditionalFormatting>
  <conditionalFormatting sqref="K284:K285">
    <cfRule type="expression" dxfId="3670" priority="2806">
      <formula>J284="NO CUMPLE"</formula>
    </cfRule>
  </conditionalFormatting>
  <conditionalFormatting sqref="K284:K285">
    <cfRule type="expression" dxfId="3669" priority="2807">
      <formula>J284="CUMPLE"</formula>
    </cfRule>
  </conditionalFormatting>
  <conditionalFormatting sqref="J284:J285">
    <cfRule type="cellIs" dxfId="3668" priority="2808" operator="equal">
      <formula>"NO CUMPLE"</formula>
    </cfRule>
  </conditionalFormatting>
  <conditionalFormatting sqref="J284:J285">
    <cfRule type="cellIs" dxfId="3667" priority="2809" operator="equal">
      <formula>"CUMPLE"</formula>
    </cfRule>
  </conditionalFormatting>
  <conditionalFormatting sqref="M284">
    <cfRule type="expression" dxfId="3666" priority="2810">
      <formula>L284="NO CUMPLE"</formula>
    </cfRule>
  </conditionalFormatting>
  <conditionalFormatting sqref="M284">
    <cfRule type="expression" dxfId="3665" priority="2811">
      <formula>L284="CUMPLE"</formula>
    </cfRule>
  </conditionalFormatting>
  <conditionalFormatting sqref="K286">
    <cfRule type="expression" dxfId="3664" priority="2812">
      <formula>J286="NO CUMPLE"</formula>
    </cfRule>
  </conditionalFormatting>
  <conditionalFormatting sqref="K286">
    <cfRule type="expression" dxfId="3663" priority="2813">
      <formula>J286="CUMPLE"</formula>
    </cfRule>
  </conditionalFormatting>
  <conditionalFormatting sqref="M286">
    <cfRule type="expression" dxfId="3662" priority="2814">
      <formula>L286="NO CUMPLE"</formula>
    </cfRule>
  </conditionalFormatting>
  <conditionalFormatting sqref="M286">
    <cfRule type="expression" dxfId="3661" priority="2815">
      <formula>L286="CUMPLE"</formula>
    </cfRule>
  </conditionalFormatting>
  <conditionalFormatting sqref="J286">
    <cfRule type="cellIs" dxfId="3660" priority="2816" operator="equal">
      <formula>"NO CUMPLE"</formula>
    </cfRule>
  </conditionalFormatting>
  <conditionalFormatting sqref="J286">
    <cfRule type="cellIs" dxfId="3659" priority="2817" operator="equal">
      <formula>"CUMPLE"</formula>
    </cfRule>
  </conditionalFormatting>
  <conditionalFormatting sqref="L286:L288">
    <cfRule type="cellIs" dxfId="3658" priority="2818" operator="equal">
      <formula>"NO CUMPLE"</formula>
    </cfRule>
  </conditionalFormatting>
  <conditionalFormatting sqref="L286:L288">
    <cfRule type="cellIs" dxfId="3657" priority="2819" operator="equal">
      <formula>"CUMPLE"</formula>
    </cfRule>
  </conditionalFormatting>
  <conditionalFormatting sqref="K287:K288">
    <cfRule type="expression" dxfId="3656" priority="2820">
      <formula>J287="NO CUMPLE"</formula>
    </cfRule>
  </conditionalFormatting>
  <conditionalFormatting sqref="K287:K288">
    <cfRule type="expression" dxfId="3655" priority="2821">
      <formula>J287="CUMPLE"</formula>
    </cfRule>
  </conditionalFormatting>
  <conditionalFormatting sqref="J287:J288">
    <cfRule type="cellIs" dxfId="3654" priority="2822" operator="equal">
      <formula>"NO CUMPLE"</formula>
    </cfRule>
  </conditionalFormatting>
  <conditionalFormatting sqref="J287:J288">
    <cfRule type="cellIs" dxfId="3653" priority="2823" operator="equal">
      <formula>"CUMPLE"</formula>
    </cfRule>
  </conditionalFormatting>
  <conditionalFormatting sqref="M287">
    <cfRule type="expression" dxfId="3652" priority="2824">
      <formula>L287="NO CUMPLE"</formula>
    </cfRule>
  </conditionalFormatting>
  <conditionalFormatting sqref="M287">
    <cfRule type="expression" dxfId="3651" priority="2825">
      <formula>L287="CUMPLE"</formula>
    </cfRule>
  </conditionalFormatting>
  <conditionalFormatting sqref="K289">
    <cfRule type="expression" dxfId="3650" priority="2826">
      <formula>J289="NO CUMPLE"</formula>
    </cfRule>
  </conditionalFormatting>
  <conditionalFormatting sqref="K289">
    <cfRule type="expression" dxfId="3649" priority="2827">
      <formula>J289="CUMPLE"</formula>
    </cfRule>
  </conditionalFormatting>
  <conditionalFormatting sqref="M289">
    <cfRule type="expression" dxfId="3648" priority="2828">
      <formula>L289="NO CUMPLE"</formula>
    </cfRule>
  </conditionalFormatting>
  <conditionalFormatting sqref="M289">
    <cfRule type="expression" dxfId="3647" priority="2829">
      <formula>L289="CUMPLE"</formula>
    </cfRule>
  </conditionalFormatting>
  <conditionalFormatting sqref="J289">
    <cfRule type="cellIs" dxfId="3646" priority="2830" operator="equal">
      <formula>"NO CUMPLE"</formula>
    </cfRule>
  </conditionalFormatting>
  <conditionalFormatting sqref="J289">
    <cfRule type="cellIs" dxfId="3645" priority="2831" operator="equal">
      <formula>"CUMPLE"</formula>
    </cfRule>
  </conditionalFormatting>
  <conditionalFormatting sqref="L289:L291">
    <cfRule type="cellIs" dxfId="3644" priority="2832" operator="equal">
      <formula>"NO CUMPLE"</formula>
    </cfRule>
  </conditionalFormatting>
  <conditionalFormatting sqref="L289:L291">
    <cfRule type="cellIs" dxfId="3643" priority="2833" operator="equal">
      <formula>"CUMPLE"</formula>
    </cfRule>
  </conditionalFormatting>
  <conditionalFormatting sqref="K290:K291">
    <cfRule type="expression" dxfId="3642" priority="2834">
      <formula>J290="NO CUMPLE"</formula>
    </cfRule>
  </conditionalFormatting>
  <conditionalFormatting sqref="K290:K291">
    <cfRule type="expression" dxfId="3641" priority="2835">
      <formula>J290="CUMPLE"</formula>
    </cfRule>
  </conditionalFormatting>
  <conditionalFormatting sqref="J290:J291">
    <cfRule type="cellIs" dxfId="3640" priority="2836" operator="equal">
      <formula>"NO CUMPLE"</formula>
    </cfRule>
  </conditionalFormatting>
  <conditionalFormatting sqref="J290:J291">
    <cfRule type="cellIs" dxfId="3639" priority="2837" operator="equal">
      <formula>"CUMPLE"</formula>
    </cfRule>
  </conditionalFormatting>
  <conditionalFormatting sqref="M290">
    <cfRule type="expression" dxfId="3638" priority="2838">
      <formula>L290="NO CUMPLE"</formula>
    </cfRule>
  </conditionalFormatting>
  <conditionalFormatting sqref="M290">
    <cfRule type="expression" dxfId="3637" priority="2839">
      <formula>L290="CUMPLE"</formula>
    </cfRule>
  </conditionalFormatting>
  <conditionalFormatting sqref="K299">
    <cfRule type="expression" dxfId="3636" priority="2840">
      <formula>J299="NO CUMPLE"</formula>
    </cfRule>
  </conditionalFormatting>
  <conditionalFormatting sqref="K299">
    <cfRule type="expression" dxfId="3635" priority="2841">
      <formula>J299="CUMPLE"</formula>
    </cfRule>
  </conditionalFormatting>
  <conditionalFormatting sqref="M299">
    <cfRule type="expression" dxfId="3634" priority="2842">
      <formula>L299="NO CUMPLE"</formula>
    </cfRule>
  </conditionalFormatting>
  <conditionalFormatting sqref="M299">
    <cfRule type="expression" dxfId="3633" priority="2843">
      <formula>L299="CUMPLE"</formula>
    </cfRule>
  </conditionalFormatting>
  <conditionalFormatting sqref="J299">
    <cfRule type="cellIs" dxfId="3632" priority="2844" operator="equal">
      <formula>"NO CUMPLE"</formula>
    </cfRule>
  </conditionalFormatting>
  <conditionalFormatting sqref="J299">
    <cfRule type="cellIs" dxfId="3631" priority="2845" operator="equal">
      <formula>"CUMPLE"</formula>
    </cfRule>
  </conditionalFormatting>
  <conditionalFormatting sqref="L299:L301">
    <cfRule type="cellIs" dxfId="3630" priority="2846" operator="equal">
      <formula>"NO CUMPLE"</formula>
    </cfRule>
  </conditionalFormatting>
  <conditionalFormatting sqref="L299:L301">
    <cfRule type="cellIs" dxfId="3629" priority="2847" operator="equal">
      <formula>"CUMPLE"</formula>
    </cfRule>
  </conditionalFormatting>
  <conditionalFormatting sqref="K300:K301">
    <cfRule type="expression" dxfId="3628" priority="2848">
      <formula>J300="NO CUMPLE"</formula>
    </cfRule>
  </conditionalFormatting>
  <conditionalFormatting sqref="K300:K301">
    <cfRule type="expression" dxfId="3627" priority="2849">
      <formula>J300="CUMPLE"</formula>
    </cfRule>
  </conditionalFormatting>
  <conditionalFormatting sqref="J300:J301">
    <cfRule type="cellIs" dxfId="3626" priority="2850" operator="equal">
      <formula>"NO CUMPLE"</formula>
    </cfRule>
  </conditionalFormatting>
  <conditionalFormatting sqref="J300:J301">
    <cfRule type="cellIs" dxfId="3625" priority="2851" operator="equal">
      <formula>"CUMPLE"</formula>
    </cfRule>
  </conditionalFormatting>
  <conditionalFormatting sqref="M300">
    <cfRule type="expression" dxfId="3624" priority="2852">
      <formula>L300="NO CUMPLE"</formula>
    </cfRule>
  </conditionalFormatting>
  <conditionalFormatting sqref="M300">
    <cfRule type="expression" dxfId="3623" priority="2853">
      <formula>L300="CUMPLE"</formula>
    </cfRule>
  </conditionalFormatting>
  <conditionalFormatting sqref="K302">
    <cfRule type="expression" dxfId="3622" priority="2854">
      <formula>J302="NO CUMPLE"</formula>
    </cfRule>
  </conditionalFormatting>
  <conditionalFormatting sqref="K302">
    <cfRule type="expression" dxfId="3621" priority="2855">
      <formula>J302="CUMPLE"</formula>
    </cfRule>
  </conditionalFormatting>
  <conditionalFormatting sqref="M302">
    <cfRule type="expression" dxfId="3620" priority="2856">
      <formula>L302="NO CUMPLE"</formula>
    </cfRule>
  </conditionalFormatting>
  <conditionalFormatting sqref="M302">
    <cfRule type="expression" dxfId="3619" priority="2857">
      <formula>L302="CUMPLE"</formula>
    </cfRule>
  </conditionalFormatting>
  <conditionalFormatting sqref="J302">
    <cfRule type="cellIs" dxfId="3618" priority="2858" operator="equal">
      <formula>"NO CUMPLE"</formula>
    </cfRule>
  </conditionalFormatting>
  <conditionalFormatting sqref="J302">
    <cfRule type="cellIs" dxfId="3617" priority="2859" operator="equal">
      <formula>"CUMPLE"</formula>
    </cfRule>
  </conditionalFormatting>
  <conditionalFormatting sqref="L302:L304">
    <cfRule type="cellIs" dxfId="3616" priority="2860" operator="equal">
      <formula>"NO CUMPLE"</formula>
    </cfRule>
  </conditionalFormatting>
  <conditionalFormatting sqref="L302:L304">
    <cfRule type="cellIs" dxfId="3615" priority="2861" operator="equal">
      <formula>"CUMPLE"</formula>
    </cfRule>
  </conditionalFormatting>
  <conditionalFormatting sqref="K303:K304">
    <cfRule type="expression" dxfId="3614" priority="2862">
      <formula>J303="NO CUMPLE"</formula>
    </cfRule>
  </conditionalFormatting>
  <conditionalFormatting sqref="K303:K304">
    <cfRule type="expression" dxfId="3613" priority="2863">
      <formula>J303="CUMPLE"</formula>
    </cfRule>
  </conditionalFormatting>
  <conditionalFormatting sqref="J303:J304">
    <cfRule type="cellIs" dxfId="3612" priority="2864" operator="equal">
      <formula>"NO CUMPLE"</formula>
    </cfRule>
  </conditionalFormatting>
  <conditionalFormatting sqref="J303:J304">
    <cfRule type="cellIs" dxfId="3611" priority="2865" operator="equal">
      <formula>"CUMPLE"</formula>
    </cfRule>
  </conditionalFormatting>
  <conditionalFormatting sqref="M303">
    <cfRule type="expression" dxfId="3610" priority="2866">
      <formula>L303="NO CUMPLE"</formula>
    </cfRule>
  </conditionalFormatting>
  <conditionalFormatting sqref="M303">
    <cfRule type="expression" dxfId="3609" priority="2867">
      <formula>L303="CUMPLE"</formula>
    </cfRule>
  </conditionalFormatting>
  <conditionalFormatting sqref="K305">
    <cfRule type="expression" dxfId="3608" priority="2868">
      <formula>J305="NO CUMPLE"</formula>
    </cfRule>
  </conditionalFormatting>
  <conditionalFormatting sqref="K305">
    <cfRule type="expression" dxfId="3607" priority="2869">
      <formula>J305="CUMPLE"</formula>
    </cfRule>
  </conditionalFormatting>
  <conditionalFormatting sqref="M305">
    <cfRule type="expression" dxfId="3606" priority="2870">
      <formula>L305="NO CUMPLE"</formula>
    </cfRule>
  </conditionalFormatting>
  <conditionalFormatting sqref="M305">
    <cfRule type="expression" dxfId="3605" priority="2871">
      <formula>L305="CUMPLE"</formula>
    </cfRule>
  </conditionalFormatting>
  <conditionalFormatting sqref="J305">
    <cfRule type="cellIs" dxfId="3604" priority="2872" operator="equal">
      <formula>"NO CUMPLE"</formula>
    </cfRule>
  </conditionalFormatting>
  <conditionalFormatting sqref="J305">
    <cfRule type="cellIs" dxfId="3603" priority="2873" operator="equal">
      <formula>"CUMPLE"</formula>
    </cfRule>
  </conditionalFormatting>
  <conditionalFormatting sqref="L305:L307">
    <cfRule type="cellIs" dxfId="3602" priority="2874" operator="equal">
      <formula>"NO CUMPLE"</formula>
    </cfRule>
  </conditionalFormatting>
  <conditionalFormatting sqref="L305:L307">
    <cfRule type="cellIs" dxfId="3601" priority="2875" operator="equal">
      <formula>"CUMPLE"</formula>
    </cfRule>
  </conditionalFormatting>
  <conditionalFormatting sqref="K306:K307">
    <cfRule type="expression" dxfId="3600" priority="2876">
      <formula>J306="NO CUMPLE"</formula>
    </cfRule>
  </conditionalFormatting>
  <conditionalFormatting sqref="K306:K307">
    <cfRule type="expression" dxfId="3599" priority="2877">
      <formula>J306="CUMPLE"</formula>
    </cfRule>
  </conditionalFormatting>
  <conditionalFormatting sqref="J306:J307">
    <cfRule type="cellIs" dxfId="3598" priority="2878" operator="equal">
      <formula>"NO CUMPLE"</formula>
    </cfRule>
  </conditionalFormatting>
  <conditionalFormatting sqref="J306:J307">
    <cfRule type="cellIs" dxfId="3597" priority="2879" operator="equal">
      <formula>"CUMPLE"</formula>
    </cfRule>
  </conditionalFormatting>
  <conditionalFormatting sqref="M306">
    <cfRule type="expression" dxfId="3596" priority="2880">
      <formula>L306="NO CUMPLE"</formula>
    </cfRule>
  </conditionalFormatting>
  <conditionalFormatting sqref="M306">
    <cfRule type="expression" dxfId="3595" priority="2881">
      <formula>L306="CUMPLE"</formula>
    </cfRule>
  </conditionalFormatting>
  <conditionalFormatting sqref="K308">
    <cfRule type="expression" dxfId="3594" priority="2882">
      <formula>J308="NO CUMPLE"</formula>
    </cfRule>
  </conditionalFormatting>
  <conditionalFormatting sqref="K308">
    <cfRule type="expression" dxfId="3593" priority="2883">
      <formula>J308="CUMPLE"</formula>
    </cfRule>
  </conditionalFormatting>
  <conditionalFormatting sqref="M308">
    <cfRule type="expression" dxfId="3592" priority="2884">
      <formula>L308="NO CUMPLE"</formula>
    </cfRule>
  </conditionalFormatting>
  <conditionalFormatting sqref="M308">
    <cfRule type="expression" dxfId="3591" priority="2885">
      <formula>L308="CUMPLE"</formula>
    </cfRule>
  </conditionalFormatting>
  <conditionalFormatting sqref="J308">
    <cfRule type="cellIs" dxfId="3590" priority="2886" operator="equal">
      <formula>"NO CUMPLE"</formula>
    </cfRule>
  </conditionalFormatting>
  <conditionalFormatting sqref="J308">
    <cfRule type="cellIs" dxfId="3589" priority="2887" operator="equal">
      <formula>"CUMPLE"</formula>
    </cfRule>
  </conditionalFormatting>
  <conditionalFormatting sqref="L308:L310">
    <cfRule type="cellIs" dxfId="3588" priority="2888" operator="equal">
      <formula>"NO CUMPLE"</formula>
    </cfRule>
  </conditionalFormatting>
  <conditionalFormatting sqref="L308:L310">
    <cfRule type="cellIs" dxfId="3587" priority="2889" operator="equal">
      <formula>"CUMPLE"</formula>
    </cfRule>
  </conditionalFormatting>
  <conditionalFormatting sqref="K309:K310">
    <cfRule type="expression" dxfId="3586" priority="2890">
      <formula>J309="NO CUMPLE"</formula>
    </cfRule>
  </conditionalFormatting>
  <conditionalFormatting sqref="K309:K310">
    <cfRule type="expression" dxfId="3585" priority="2891">
      <formula>J309="CUMPLE"</formula>
    </cfRule>
  </conditionalFormatting>
  <conditionalFormatting sqref="J309:J310">
    <cfRule type="cellIs" dxfId="3584" priority="2892" operator="equal">
      <formula>"NO CUMPLE"</formula>
    </cfRule>
  </conditionalFormatting>
  <conditionalFormatting sqref="J309:J310">
    <cfRule type="cellIs" dxfId="3583" priority="2893" operator="equal">
      <formula>"CUMPLE"</formula>
    </cfRule>
  </conditionalFormatting>
  <conditionalFormatting sqref="M309">
    <cfRule type="expression" dxfId="3582" priority="2894">
      <formula>L309="NO CUMPLE"</formula>
    </cfRule>
  </conditionalFormatting>
  <conditionalFormatting sqref="M309">
    <cfRule type="expression" dxfId="3581" priority="2895">
      <formula>L309="CUMPLE"</formula>
    </cfRule>
  </conditionalFormatting>
  <conditionalFormatting sqref="K311">
    <cfRule type="expression" dxfId="3580" priority="2896">
      <formula>J311="NO CUMPLE"</formula>
    </cfRule>
  </conditionalFormatting>
  <conditionalFormatting sqref="K311">
    <cfRule type="expression" dxfId="3579" priority="2897">
      <formula>J311="CUMPLE"</formula>
    </cfRule>
  </conditionalFormatting>
  <conditionalFormatting sqref="M311">
    <cfRule type="expression" dxfId="3578" priority="2898">
      <formula>L311="NO CUMPLE"</formula>
    </cfRule>
  </conditionalFormatting>
  <conditionalFormatting sqref="M311">
    <cfRule type="expression" dxfId="3577" priority="2899">
      <formula>L311="CUMPLE"</formula>
    </cfRule>
  </conditionalFormatting>
  <conditionalFormatting sqref="J311">
    <cfRule type="cellIs" dxfId="3576" priority="2900" operator="equal">
      <formula>"NO CUMPLE"</formula>
    </cfRule>
  </conditionalFormatting>
  <conditionalFormatting sqref="J311">
    <cfRule type="cellIs" dxfId="3575" priority="2901" operator="equal">
      <formula>"CUMPLE"</formula>
    </cfRule>
  </conditionalFormatting>
  <conditionalFormatting sqref="L311:L313">
    <cfRule type="cellIs" dxfId="3574" priority="2902" operator="equal">
      <formula>"NO CUMPLE"</formula>
    </cfRule>
  </conditionalFormatting>
  <conditionalFormatting sqref="L311:L313">
    <cfRule type="cellIs" dxfId="3573" priority="2903" operator="equal">
      <formula>"CUMPLE"</formula>
    </cfRule>
  </conditionalFormatting>
  <conditionalFormatting sqref="K312:K313">
    <cfRule type="expression" dxfId="3572" priority="2904">
      <formula>J312="NO CUMPLE"</formula>
    </cfRule>
  </conditionalFormatting>
  <conditionalFormatting sqref="K312:K313">
    <cfRule type="expression" dxfId="3571" priority="2905">
      <formula>J312="CUMPLE"</formula>
    </cfRule>
  </conditionalFormatting>
  <conditionalFormatting sqref="J312:J313">
    <cfRule type="cellIs" dxfId="3570" priority="2906" operator="equal">
      <formula>"NO CUMPLE"</formula>
    </cfRule>
  </conditionalFormatting>
  <conditionalFormatting sqref="J312:J313">
    <cfRule type="cellIs" dxfId="3569" priority="2907" operator="equal">
      <formula>"CUMPLE"</formula>
    </cfRule>
  </conditionalFormatting>
  <conditionalFormatting sqref="M312">
    <cfRule type="expression" dxfId="3568" priority="2908">
      <formula>L312="NO CUMPLE"</formula>
    </cfRule>
  </conditionalFormatting>
  <conditionalFormatting sqref="M312">
    <cfRule type="expression" dxfId="3567" priority="2909">
      <formula>L312="CUMPLE"</formula>
    </cfRule>
  </conditionalFormatting>
  <conditionalFormatting sqref="K321">
    <cfRule type="expression" dxfId="3566" priority="2910">
      <formula>J321="NO CUMPLE"</formula>
    </cfRule>
  </conditionalFormatting>
  <conditionalFormatting sqref="K321">
    <cfRule type="expression" dxfId="3565" priority="2911">
      <formula>J321="CUMPLE"</formula>
    </cfRule>
  </conditionalFormatting>
  <conditionalFormatting sqref="M321">
    <cfRule type="expression" dxfId="3564" priority="2912">
      <formula>L321="NO CUMPLE"</formula>
    </cfRule>
  </conditionalFormatting>
  <conditionalFormatting sqref="M321">
    <cfRule type="expression" dxfId="3563" priority="2913">
      <formula>L321="CUMPLE"</formula>
    </cfRule>
  </conditionalFormatting>
  <conditionalFormatting sqref="J321">
    <cfRule type="cellIs" dxfId="3562" priority="2914" operator="equal">
      <formula>"NO CUMPLE"</formula>
    </cfRule>
  </conditionalFormatting>
  <conditionalFormatting sqref="J321">
    <cfRule type="cellIs" dxfId="3561" priority="2915" operator="equal">
      <formula>"CUMPLE"</formula>
    </cfRule>
  </conditionalFormatting>
  <conditionalFormatting sqref="L321:L323">
    <cfRule type="cellIs" dxfId="3560" priority="2916" operator="equal">
      <formula>"NO CUMPLE"</formula>
    </cfRule>
  </conditionalFormatting>
  <conditionalFormatting sqref="L321:L323">
    <cfRule type="cellIs" dxfId="3559" priority="2917" operator="equal">
      <formula>"CUMPLE"</formula>
    </cfRule>
  </conditionalFormatting>
  <conditionalFormatting sqref="K322:K323">
    <cfRule type="expression" dxfId="3558" priority="2918">
      <formula>J322="NO CUMPLE"</formula>
    </cfRule>
  </conditionalFormatting>
  <conditionalFormatting sqref="K322:K323">
    <cfRule type="expression" dxfId="3557" priority="2919">
      <formula>J322="CUMPLE"</formula>
    </cfRule>
  </conditionalFormatting>
  <conditionalFormatting sqref="J322:J323">
    <cfRule type="cellIs" dxfId="3556" priority="2920" operator="equal">
      <formula>"NO CUMPLE"</formula>
    </cfRule>
  </conditionalFormatting>
  <conditionalFormatting sqref="J322:J323">
    <cfRule type="cellIs" dxfId="3555" priority="2921" operator="equal">
      <formula>"CUMPLE"</formula>
    </cfRule>
  </conditionalFormatting>
  <conditionalFormatting sqref="M322">
    <cfRule type="expression" dxfId="3554" priority="2922">
      <formula>L322="NO CUMPLE"</formula>
    </cfRule>
  </conditionalFormatting>
  <conditionalFormatting sqref="M322">
    <cfRule type="expression" dxfId="3553" priority="2923">
      <formula>L322="CUMPLE"</formula>
    </cfRule>
  </conditionalFormatting>
  <conditionalFormatting sqref="K324">
    <cfRule type="expression" dxfId="3552" priority="2924">
      <formula>J324="NO CUMPLE"</formula>
    </cfRule>
  </conditionalFormatting>
  <conditionalFormatting sqref="K324">
    <cfRule type="expression" dxfId="3551" priority="2925">
      <formula>J324="CUMPLE"</formula>
    </cfRule>
  </conditionalFormatting>
  <conditionalFormatting sqref="M324">
    <cfRule type="expression" dxfId="3550" priority="2926">
      <formula>L324="NO CUMPLE"</formula>
    </cfRule>
  </conditionalFormatting>
  <conditionalFormatting sqref="M324">
    <cfRule type="expression" dxfId="3549" priority="2927">
      <formula>L324="CUMPLE"</formula>
    </cfRule>
  </conditionalFormatting>
  <conditionalFormatting sqref="J324">
    <cfRule type="cellIs" dxfId="3548" priority="2928" operator="equal">
      <formula>"NO CUMPLE"</formula>
    </cfRule>
  </conditionalFormatting>
  <conditionalFormatting sqref="J324">
    <cfRule type="cellIs" dxfId="3547" priority="2929" operator="equal">
      <formula>"CUMPLE"</formula>
    </cfRule>
  </conditionalFormatting>
  <conditionalFormatting sqref="L324:L326">
    <cfRule type="cellIs" dxfId="3546" priority="2930" operator="equal">
      <formula>"NO CUMPLE"</formula>
    </cfRule>
  </conditionalFormatting>
  <conditionalFormatting sqref="L324:L326">
    <cfRule type="cellIs" dxfId="3545" priority="2931" operator="equal">
      <formula>"CUMPLE"</formula>
    </cfRule>
  </conditionalFormatting>
  <conditionalFormatting sqref="K325:K326">
    <cfRule type="expression" dxfId="3544" priority="2932">
      <formula>J325="NO CUMPLE"</formula>
    </cfRule>
  </conditionalFormatting>
  <conditionalFormatting sqref="K325:K326">
    <cfRule type="expression" dxfId="3543" priority="2933">
      <formula>J325="CUMPLE"</formula>
    </cfRule>
  </conditionalFormatting>
  <conditionalFormatting sqref="J325:J326">
    <cfRule type="cellIs" dxfId="3542" priority="2934" operator="equal">
      <formula>"NO CUMPLE"</formula>
    </cfRule>
  </conditionalFormatting>
  <conditionalFormatting sqref="J325:J326">
    <cfRule type="cellIs" dxfId="3541" priority="2935" operator="equal">
      <formula>"CUMPLE"</formula>
    </cfRule>
  </conditionalFormatting>
  <conditionalFormatting sqref="M325">
    <cfRule type="expression" dxfId="3540" priority="2936">
      <formula>L325="NO CUMPLE"</formula>
    </cfRule>
  </conditionalFormatting>
  <conditionalFormatting sqref="M325">
    <cfRule type="expression" dxfId="3539" priority="2937">
      <formula>L325="CUMPLE"</formula>
    </cfRule>
  </conditionalFormatting>
  <conditionalFormatting sqref="K327">
    <cfRule type="expression" dxfId="3538" priority="2938">
      <formula>J327="NO CUMPLE"</formula>
    </cfRule>
  </conditionalFormatting>
  <conditionalFormatting sqref="K327">
    <cfRule type="expression" dxfId="3537" priority="2939">
      <formula>J327="CUMPLE"</formula>
    </cfRule>
  </conditionalFormatting>
  <conditionalFormatting sqref="M327">
    <cfRule type="expression" dxfId="3536" priority="2940">
      <formula>L327="NO CUMPLE"</formula>
    </cfRule>
  </conditionalFormatting>
  <conditionalFormatting sqref="M327">
    <cfRule type="expression" dxfId="3535" priority="2941">
      <formula>L327="CUMPLE"</formula>
    </cfRule>
  </conditionalFormatting>
  <conditionalFormatting sqref="J327">
    <cfRule type="cellIs" dxfId="3534" priority="2942" operator="equal">
      <formula>"NO CUMPLE"</formula>
    </cfRule>
  </conditionalFormatting>
  <conditionalFormatting sqref="J327">
    <cfRule type="cellIs" dxfId="3533" priority="2943" operator="equal">
      <formula>"CUMPLE"</formula>
    </cfRule>
  </conditionalFormatting>
  <conditionalFormatting sqref="L327:L329">
    <cfRule type="cellIs" dxfId="3532" priority="2944" operator="equal">
      <formula>"NO CUMPLE"</formula>
    </cfRule>
  </conditionalFormatting>
  <conditionalFormatting sqref="L327:L329">
    <cfRule type="cellIs" dxfId="3531" priority="2945" operator="equal">
      <formula>"CUMPLE"</formula>
    </cfRule>
  </conditionalFormatting>
  <conditionalFormatting sqref="K328:K329">
    <cfRule type="expression" dxfId="3530" priority="2946">
      <formula>J328="NO CUMPLE"</formula>
    </cfRule>
  </conditionalFormatting>
  <conditionalFormatting sqref="K328:K329">
    <cfRule type="expression" dxfId="3529" priority="2947">
      <formula>J328="CUMPLE"</formula>
    </cfRule>
  </conditionalFormatting>
  <conditionalFormatting sqref="J328:J329">
    <cfRule type="cellIs" dxfId="3528" priority="2948" operator="equal">
      <formula>"NO CUMPLE"</formula>
    </cfRule>
  </conditionalFormatting>
  <conditionalFormatting sqref="J328:J329">
    <cfRule type="cellIs" dxfId="3527" priority="2949" operator="equal">
      <formula>"CUMPLE"</formula>
    </cfRule>
  </conditionalFormatting>
  <conditionalFormatting sqref="M328">
    <cfRule type="expression" dxfId="3526" priority="2950">
      <formula>L328="NO CUMPLE"</formula>
    </cfRule>
  </conditionalFormatting>
  <conditionalFormatting sqref="M328">
    <cfRule type="expression" dxfId="3525" priority="2951">
      <formula>L328="CUMPLE"</formula>
    </cfRule>
  </conditionalFormatting>
  <conditionalFormatting sqref="K330">
    <cfRule type="expression" dxfId="3524" priority="2952">
      <formula>J330="NO CUMPLE"</formula>
    </cfRule>
  </conditionalFormatting>
  <conditionalFormatting sqref="K330">
    <cfRule type="expression" dxfId="3523" priority="2953">
      <formula>J330="CUMPLE"</formula>
    </cfRule>
  </conditionalFormatting>
  <conditionalFormatting sqref="M330">
    <cfRule type="expression" dxfId="3522" priority="2954">
      <formula>L330="NO CUMPLE"</formula>
    </cfRule>
  </conditionalFormatting>
  <conditionalFormatting sqref="M330">
    <cfRule type="expression" dxfId="3521" priority="2955">
      <formula>L330="CUMPLE"</formula>
    </cfRule>
  </conditionalFormatting>
  <conditionalFormatting sqref="J330">
    <cfRule type="cellIs" dxfId="3520" priority="2956" operator="equal">
      <formula>"NO CUMPLE"</formula>
    </cfRule>
  </conditionalFormatting>
  <conditionalFormatting sqref="J330">
    <cfRule type="cellIs" dxfId="3519" priority="2957" operator="equal">
      <formula>"CUMPLE"</formula>
    </cfRule>
  </conditionalFormatting>
  <conditionalFormatting sqref="L330:L332">
    <cfRule type="cellIs" dxfId="3518" priority="2958" operator="equal">
      <formula>"NO CUMPLE"</formula>
    </cfRule>
  </conditionalFormatting>
  <conditionalFormatting sqref="L330:L332">
    <cfRule type="cellIs" dxfId="3517" priority="2959" operator="equal">
      <formula>"CUMPLE"</formula>
    </cfRule>
  </conditionalFormatting>
  <conditionalFormatting sqref="K331:K332">
    <cfRule type="expression" dxfId="3516" priority="2960">
      <formula>J331="NO CUMPLE"</formula>
    </cfRule>
  </conditionalFormatting>
  <conditionalFormatting sqref="K331:K332">
    <cfRule type="expression" dxfId="3515" priority="2961">
      <formula>J331="CUMPLE"</formula>
    </cfRule>
  </conditionalFormatting>
  <conditionalFormatting sqref="J331:J332">
    <cfRule type="cellIs" dxfId="3514" priority="2962" operator="equal">
      <formula>"NO CUMPLE"</formula>
    </cfRule>
  </conditionalFormatting>
  <conditionalFormatting sqref="J331:J332">
    <cfRule type="cellIs" dxfId="3513" priority="2963" operator="equal">
      <formula>"CUMPLE"</formula>
    </cfRule>
  </conditionalFormatting>
  <conditionalFormatting sqref="M331">
    <cfRule type="expression" dxfId="3512" priority="2964">
      <formula>L331="NO CUMPLE"</formula>
    </cfRule>
  </conditionalFormatting>
  <conditionalFormatting sqref="M331">
    <cfRule type="expression" dxfId="3511" priority="2965">
      <formula>L331="CUMPLE"</formula>
    </cfRule>
  </conditionalFormatting>
  <conditionalFormatting sqref="K333">
    <cfRule type="expression" dxfId="3510" priority="2966">
      <formula>J333="NO CUMPLE"</formula>
    </cfRule>
  </conditionalFormatting>
  <conditionalFormatting sqref="K333">
    <cfRule type="expression" dxfId="3509" priority="2967">
      <formula>J333="CUMPLE"</formula>
    </cfRule>
  </conditionalFormatting>
  <conditionalFormatting sqref="M333">
    <cfRule type="expression" dxfId="3508" priority="2968">
      <formula>L333="NO CUMPLE"</formula>
    </cfRule>
  </conditionalFormatting>
  <conditionalFormatting sqref="M333">
    <cfRule type="expression" dxfId="3507" priority="2969">
      <formula>L333="CUMPLE"</formula>
    </cfRule>
  </conditionalFormatting>
  <conditionalFormatting sqref="J333">
    <cfRule type="cellIs" dxfId="3506" priority="2970" operator="equal">
      <formula>"NO CUMPLE"</formula>
    </cfRule>
  </conditionalFormatting>
  <conditionalFormatting sqref="J333">
    <cfRule type="cellIs" dxfId="3505" priority="2971" operator="equal">
      <formula>"CUMPLE"</formula>
    </cfRule>
  </conditionalFormatting>
  <conditionalFormatting sqref="L333:L335">
    <cfRule type="cellIs" dxfId="3504" priority="2972" operator="equal">
      <formula>"NO CUMPLE"</formula>
    </cfRule>
  </conditionalFormatting>
  <conditionalFormatting sqref="L333:L335">
    <cfRule type="cellIs" dxfId="3503" priority="2973" operator="equal">
      <formula>"CUMPLE"</formula>
    </cfRule>
  </conditionalFormatting>
  <conditionalFormatting sqref="K334:K335">
    <cfRule type="expression" dxfId="3502" priority="2974">
      <formula>J334="NO CUMPLE"</formula>
    </cfRule>
  </conditionalFormatting>
  <conditionalFormatting sqref="K334:K335">
    <cfRule type="expression" dxfId="3501" priority="2975">
      <formula>J334="CUMPLE"</formula>
    </cfRule>
  </conditionalFormatting>
  <conditionalFormatting sqref="J334:J335">
    <cfRule type="cellIs" dxfId="3500" priority="2976" operator="equal">
      <formula>"NO CUMPLE"</formula>
    </cfRule>
  </conditionalFormatting>
  <conditionalFormatting sqref="J334:J335">
    <cfRule type="cellIs" dxfId="3499" priority="2977" operator="equal">
      <formula>"CUMPLE"</formula>
    </cfRule>
  </conditionalFormatting>
  <conditionalFormatting sqref="M334">
    <cfRule type="expression" dxfId="3498" priority="2978">
      <formula>L334="NO CUMPLE"</formula>
    </cfRule>
  </conditionalFormatting>
  <conditionalFormatting sqref="M334">
    <cfRule type="expression" dxfId="3497" priority="2979">
      <formula>L334="CUMPLE"</formula>
    </cfRule>
  </conditionalFormatting>
  <conditionalFormatting sqref="N19">
    <cfRule type="expression" dxfId="3496" priority="2980">
      <formula>N19=" "</formula>
    </cfRule>
  </conditionalFormatting>
  <conditionalFormatting sqref="N19">
    <cfRule type="expression" dxfId="3495" priority="2981">
      <formula>N19="NO PRESENTÓ CERTIFICADO"</formula>
    </cfRule>
  </conditionalFormatting>
  <conditionalFormatting sqref="N19">
    <cfRule type="expression" dxfId="3494" priority="2982">
      <formula>N19="PRESENTÓ CERTIFICADO"</formula>
    </cfRule>
  </conditionalFormatting>
  <conditionalFormatting sqref="O19">
    <cfRule type="cellIs" dxfId="3493" priority="2983" operator="equal">
      <formula>"PENDIENTE POR DESCRIPCIÓN"</formula>
    </cfRule>
  </conditionalFormatting>
  <conditionalFormatting sqref="O19">
    <cfRule type="cellIs" dxfId="3492" priority="2984" operator="equal">
      <formula>"DESCRIPCIÓN INSUFICIENTE"</formula>
    </cfRule>
  </conditionalFormatting>
  <conditionalFormatting sqref="O19">
    <cfRule type="cellIs" dxfId="3491" priority="2985" operator="equal">
      <formula>"NO ESTÁ ACORDE A ITEM 5.2.1 (T.R.)"</formula>
    </cfRule>
  </conditionalFormatting>
  <conditionalFormatting sqref="O19">
    <cfRule type="cellIs" dxfId="3490" priority="2986" operator="equal">
      <formula>"ACORDE A ITEM 5.2.1 (T.R.)"</formula>
    </cfRule>
  </conditionalFormatting>
  <conditionalFormatting sqref="Q19">
    <cfRule type="containsBlanks" dxfId="3489" priority="2987">
      <formula>LEN(TRIM(Q19))=0</formula>
    </cfRule>
  </conditionalFormatting>
  <conditionalFormatting sqref="Q19">
    <cfRule type="cellIs" dxfId="3488" priority="2988" operator="equal">
      <formula>"REQUERIMIENTOS SUBSANADOS"</formula>
    </cfRule>
  </conditionalFormatting>
  <conditionalFormatting sqref="Q19">
    <cfRule type="containsText" dxfId="3487" priority="2989" operator="containsText" text="NO SUBSANABLE">
      <formula>NOT(ISERROR(SEARCH(("NO SUBSANABLE"),(Q19))))</formula>
    </cfRule>
  </conditionalFormatting>
  <conditionalFormatting sqref="Q19">
    <cfRule type="containsText" dxfId="3486" priority="2990" operator="containsText" text="PENDIENTES POR SUBSANAR">
      <formula>NOT(ISERROR(SEARCH(("PENDIENTES POR SUBSANAR"),(Q19))))</formula>
    </cfRule>
  </conditionalFormatting>
  <conditionalFormatting sqref="Q19">
    <cfRule type="containsText" dxfId="3485" priority="2991" operator="containsText" text="SIN OBSERVACIÓN">
      <formula>NOT(ISERROR(SEARCH(("SIN OBSERVACIÓN"),(Q19))))</formula>
    </cfRule>
  </conditionalFormatting>
  <conditionalFormatting sqref="R19">
    <cfRule type="containsBlanks" dxfId="3484" priority="2992">
      <formula>LEN(TRIM(R19))=0</formula>
    </cfRule>
  </conditionalFormatting>
  <conditionalFormatting sqref="R19">
    <cfRule type="cellIs" dxfId="3483" priority="2993" operator="equal">
      <formula>"NO CUMPLEN CON LO SOLICITADO"</formula>
    </cfRule>
  </conditionalFormatting>
  <conditionalFormatting sqref="R19">
    <cfRule type="cellIs" dxfId="3482" priority="2994" operator="equal">
      <formula>"CUMPLEN CON LO SOLICITADO"</formula>
    </cfRule>
  </conditionalFormatting>
  <conditionalFormatting sqref="R19">
    <cfRule type="cellIs" dxfId="3481" priority="2995" operator="equal">
      <formula>"PENDIENTES"</formula>
    </cfRule>
  </conditionalFormatting>
  <conditionalFormatting sqref="R19">
    <cfRule type="cellIs" dxfId="3480" priority="2996" operator="equal">
      <formula>"NINGUNO"</formula>
    </cfRule>
  </conditionalFormatting>
  <conditionalFormatting sqref="N38 N41">
    <cfRule type="expression" dxfId="3479" priority="2997">
      <formula>N38=" "</formula>
    </cfRule>
  </conditionalFormatting>
  <conditionalFormatting sqref="N38 N41">
    <cfRule type="expression" dxfId="3478" priority="2998">
      <formula>N38="NO PRESENTÓ CERTIFICADO"</formula>
    </cfRule>
  </conditionalFormatting>
  <conditionalFormatting sqref="N38 N41">
    <cfRule type="expression" dxfId="3477" priority="2999">
      <formula>N38="PRESENTÓ CERTIFICADO"</formula>
    </cfRule>
  </conditionalFormatting>
  <conditionalFormatting sqref="O38 O41">
    <cfRule type="cellIs" dxfId="3476" priority="3000" operator="equal">
      <formula>"PENDIENTE POR DESCRIPCIÓN"</formula>
    </cfRule>
  </conditionalFormatting>
  <conditionalFormatting sqref="O38 O41">
    <cfRule type="cellIs" dxfId="3475" priority="3001" operator="equal">
      <formula>"DESCRIPCIÓN INSUFICIENTE"</formula>
    </cfRule>
  </conditionalFormatting>
  <conditionalFormatting sqref="O38 O41">
    <cfRule type="cellIs" dxfId="3474" priority="3002" operator="equal">
      <formula>"NO ESTÁ ACORDE A ITEM 5.2.1 (T.R.)"</formula>
    </cfRule>
  </conditionalFormatting>
  <conditionalFormatting sqref="O38 O41">
    <cfRule type="cellIs" dxfId="3473" priority="3003" operator="equal">
      <formula>"ACORDE A ITEM 5.2.1 (T.R.)"</formula>
    </cfRule>
  </conditionalFormatting>
  <conditionalFormatting sqref="P47">
    <cfRule type="expression" dxfId="3472" priority="3004">
      <formula>Q47="NO SUBSANABLE"</formula>
    </cfRule>
  </conditionalFormatting>
  <conditionalFormatting sqref="P47">
    <cfRule type="expression" dxfId="3471" priority="3005">
      <formula>Q47="REQUERIMIENTOS SUBSANADOS"</formula>
    </cfRule>
  </conditionalFormatting>
  <conditionalFormatting sqref="P47">
    <cfRule type="expression" dxfId="3470" priority="3006">
      <formula>Q47="PENDIENTES POR SUBSANAR"</formula>
    </cfRule>
  </conditionalFormatting>
  <conditionalFormatting sqref="P47">
    <cfRule type="expression" dxfId="3469" priority="3007">
      <formula>Q47="SIN OBSERVACIÓN"</formula>
    </cfRule>
  </conditionalFormatting>
  <conditionalFormatting sqref="P47">
    <cfRule type="containsBlanks" dxfId="3468" priority="3008">
      <formula>LEN(TRIM(P47))=0</formula>
    </cfRule>
  </conditionalFormatting>
  <conditionalFormatting sqref="P47">
    <cfRule type="expression" dxfId="3467" priority="3009">
      <formula>Q47="NO SUBSANABLE"</formula>
    </cfRule>
  </conditionalFormatting>
  <conditionalFormatting sqref="P47">
    <cfRule type="expression" dxfId="3466" priority="3010">
      <formula>Q47="REQUERIMIENTOS SUBSANADOS"</formula>
    </cfRule>
  </conditionalFormatting>
  <conditionalFormatting sqref="P47">
    <cfRule type="expression" dxfId="3465" priority="3011">
      <formula>Q47="PENDIENTES POR SUBSANAR"</formula>
    </cfRule>
  </conditionalFormatting>
  <conditionalFormatting sqref="P47">
    <cfRule type="expression" dxfId="3464" priority="3012">
      <formula>Q47="SIN OBSERVACIÓN"</formula>
    </cfRule>
  </conditionalFormatting>
  <conditionalFormatting sqref="P47">
    <cfRule type="containsBlanks" dxfId="3463" priority="3013">
      <formula>LEN(TRIM(P47))=0</formula>
    </cfRule>
  </conditionalFormatting>
  <conditionalFormatting sqref="K35:K37">
    <cfRule type="expression" dxfId="3462" priority="3024">
      <formula>J35="NO CUMPLE"</formula>
    </cfRule>
  </conditionalFormatting>
  <conditionalFormatting sqref="K35:K37">
    <cfRule type="expression" dxfId="3461" priority="3025">
      <formula>J35="CUMPLE"</formula>
    </cfRule>
  </conditionalFormatting>
  <conditionalFormatting sqref="K38:K49">
    <cfRule type="expression" dxfId="3460" priority="3026">
      <formula>J38="NO CUMPLE"</formula>
    </cfRule>
  </conditionalFormatting>
  <conditionalFormatting sqref="K38:K49">
    <cfRule type="expression" dxfId="3459" priority="3027">
      <formula>J38="CUMPLE"</formula>
    </cfRule>
  </conditionalFormatting>
  <conditionalFormatting sqref="K16:K18">
    <cfRule type="expression" dxfId="3458" priority="3028">
      <formula>J16="NO CUMPLE"</formula>
    </cfRule>
  </conditionalFormatting>
  <conditionalFormatting sqref="K16:K18">
    <cfRule type="expression" dxfId="3457" priority="3029">
      <formula>J16="CUMPLE"</formula>
    </cfRule>
  </conditionalFormatting>
  <conditionalFormatting sqref="L38:L49">
    <cfRule type="cellIs" dxfId="3456" priority="3032" operator="equal">
      <formula>"NO CUMPLE"</formula>
    </cfRule>
  </conditionalFormatting>
  <conditionalFormatting sqref="L38:L49">
    <cfRule type="cellIs" dxfId="3455" priority="3033" operator="equal">
      <formula>"CUMPLE"</formula>
    </cfRule>
  </conditionalFormatting>
  <conditionalFormatting sqref="L16:L18">
    <cfRule type="cellIs" dxfId="3454" priority="3034" operator="equal">
      <formula>"NO CUMPLE"</formula>
    </cfRule>
  </conditionalFormatting>
  <conditionalFormatting sqref="L16:L18">
    <cfRule type="cellIs" dxfId="3453" priority="3035" operator="equal">
      <formula>"CUMPLE"</formula>
    </cfRule>
  </conditionalFormatting>
  <conditionalFormatting sqref="J211 J214 J217 J220 J223">
    <cfRule type="cellIs" dxfId="3452" priority="3102" operator="equal">
      <formula>"NO CUMPLE"</formula>
    </cfRule>
  </conditionalFormatting>
  <conditionalFormatting sqref="J211 J214 J217 J220 J223">
    <cfRule type="cellIs" dxfId="3451" priority="3103" operator="equal">
      <formula>"CUMPLE"</formula>
    </cfRule>
  </conditionalFormatting>
  <conditionalFormatting sqref="L211:L225">
    <cfRule type="cellIs" dxfId="3450" priority="3104" operator="equal">
      <formula>"NO CUMPLE"</formula>
    </cfRule>
  </conditionalFormatting>
  <conditionalFormatting sqref="L211:L225">
    <cfRule type="cellIs" dxfId="3449" priority="3105" operator="equal">
      <formula>"CUMPLE"</formula>
    </cfRule>
  </conditionalFormatting>
  <conditionalFormatting sqref="J212:J213 J215:J216 J218:J219 J221:J222 J224:J225">
    <cfRule type="cellIs" dxfId="3448" priority="3106" operator="equal">
      <formula>"NO CUMPLE"</formula>
    </cfRule>
  </conditionalFormatting>
  <conditionalFormatting sqref="J212:J213 J215:J216 J218:J219 J221:J222 J224:J225">
    <cfRule type="cellIs" dxfId="3447" priority="3107" operator="equal">
      <formula>"CUMPLE"</formula>
    </cfRule>
  </conditionalFormatting>
  <conditionalFormatting sqref="K211:K225">
    <cfRule type="expression" dxfId="3446" priority="3108">
      <formula>J211="NO CUMPLE"</formula>
    </cfRule>
  </conditionalFormatting>
  <conditionalFormatting sqref="K211:K225">
    <cfRule type="expression" dxfId="3445" priority="3109">
      <formula>J211="CUMPLE"</formula>
    </cfRule>
  </conditionalFormatting>
  <conditionalFormatting sqref="J233 J236 J239 J242 J245">
    <cfRule type="cellIs" dxfId="3444" priority="3110" operator="equal">
      <formula>"NO CUMPLE"</formula>
    </cfRule>
  </conditionalFormatting>
  <conditionalFormatting sqref="J233 J236 J239 J242 J245">
    <cfRule type="cellIs" dxfId="3443" priority="3111" operator="equal">
      <formula>"CUMPLE"</formula>
    </cfRule>
  </conditionalFormatting>
  <conditionalFormatting sqref="L233:L247">
    <cfRule type="cellIs" dxfId="3442" priority="3112" operator="equal">
      <formula>"NO CUMPLE"</formula>
    </cfRule>
  </conditionalFormatting>
  <conditionalFormatting sqref="L233:L247">
    <cfRule type="cellIs" dxfId="3441" priority="3113" operator="equal">
      <formula>"CUMPLE"</formula>
    </cfRule>
  </conditionalFormatting>
  <conditionalFormatting sqref="J234:J235 J237:J238 J240:J241 J243:J244 J246:J247">
    <cfRule type="cellIs" dxfId="3440" priority="3114" operator="equal">
      <formula>"NO CUMPLE"</formula>
    </cfRule>
  </conditionalFormatting>
  <conditionalFormatting sqref="J234:J235 J237:J238 J240:J241 J243:J244 J246:J247">
    <cfRule type="cellIs" dxfId="3439" priority="3115" operator="equal">
      <formula>"CUMPLE"</formula>
    </cfRule>
  </conditionalFormatting>
  <conditionalFormatting sqref="K233:K247">
    <cfRule type="expression" dxfId="3438" priority="3116">
      <formula>J233="NO CUMPLE"</formula>
    </cfRule>
  </conditionalFormatting>
  <conditionalFormatting sqref="K233:K247">
    <cfRule type="expression" dxfId="3437" priority="3117">
      <formula>J233="CUMPLE"</formula>
    </cfRule>
  </conditionalFormatting>
  <conditionalFormatting sqref="M16">
    <cfRule type="expression" dxfId="3436" priority="3118">
      <formula>L16="NO CUMPLE"</formula>
    </cfRule>
  </conditionalFormatting>
  <conditionalFormatting sqref="M16">
    <cfRule type="expression" dxfId="3435" priority="3119">
      <formula>L16="CUMPLE"</formula>
    </cfRule>
  </conditionalFormatting>
  <conditionalFormatting sqref="M17">
    <cfRule type="expression" dxfId="3434" priority="3120">
      <formula>L17="NO CUMPLE"</formula>
    </cfRule>
  </conditionalFormatting>
  <conditionalFormatting sqref="M17">
    <cfRule type="expression" dxfId="3433" priority="3121">
      <formula>L17="CUMPLE"</formula>
    </cfRule>
  </conditionalFormatting>
  <conditionalFormatting sqref="M211:M225">
    <cfRule type="expression" dxfId="3432" priority="3144">
      <formula>L211="NO CUMPLE"</formula>
    </cfRule>
  </conditionalFormatting>
  <conditionalFormatting sqref="M211:M225">
    <cfRule type="expression" dxfId="3431" priority="3145">
      <formula>L211="CUMPLE"</formula>
    </cfRule>
  </conditionalFormatting>
  <conditionalFormatting sqref="M233:M247">
    <cfRule type="expression" dxfId="3430" priority="3146">
      <formula>L233="NO CUMPLE"</formula>
    </cfRule>
  </conditionalFormatting>
  <conditionalFormatting sqref="M233:M247">
    <cfRule type="expression" dxfId="3429" priority="3147">
      <formula>L233="CUMPLE"</formula>
    </cfRule>
  </conditionalFormatting>
  <conditionalFormatting sqref="K19:K21">
    <cfRule type="expression" dxfId="3428" priority="739">
      <formula>J19="NO CUMPLE"</formula>
    </cfRule>
  </conditionalFormatting>
  <conditionalFormatting sqref="K19:K21">
    <cfRule type="expression" dxfId="3427" priority="740">
      <formula>J19="CUMPLE"</formula>
    </cfRule>
  </conditionalFormatting>
  <conditionalFormatting sqref="L19:L21">
    <cfRule type="cellIs" dxfId="3426" priority="741" operator="equal">
      <formula>"NO CUMPLE"</formula>
    </cfRule>
  </conditionalFormatting>
  <conditionalFormatting sqref="L19:L21">
    <cfRule type="cellIs" dxfId="3425" priority="742" operator="equal">
      <formula>"CUMPLE"</formula>
    </cfRule>
  </conditionalFormatting>
  <conditionalFormatting sqref="M19">
    <cfRule type="expression" dxfId="3424" priority="743">
      <formula>L19="NO CUMPLE"</formula>
    </cfRule>
  </conditionalFormatting>
  <conditionalFormatting sqref="M19">
    <cfRule type="expression" dxfId="3423" priority="744">
      <formula>L19="CUMPLE"</formula>
    </cfRule>
  </conditionalFormatting>
  <conditionalFormatting sqref="M20">
    <cfRule type="expression" dxfId="3422" priority="745">
      <formula>L20="NO CUMPLE"</formula>
    </cfRule>
  </conditionalFormatting>
  <conditionalFormatting sqref="M20">
    <cfRule type="expression" dxfId="3421" priority="746">
      <formula>L20="CUMPLE"</formula>
    </cfRule>
  </conditionalFormatting>
  <conditionalFormatting sqref="K22:K24">
    <cfRule type="expression" dxfId="3420" priority="731">
      <formula>J22="NO CUMPLE"</formula>
    </cfRule>
  </conditionalFormatting>
  <conditionalFormatting sqref="K22:K24">
    <cfRule type="expression" dxfId="3419" priority="732">
      <formula>J22="CUMPLE"</formula>
    </cfRule>
  </conditionalFormatting>
  <conditionalFormatting sqref="L22:L24">
    <cfRule type="cellIs" dxfId="3418" priority="733" operator="equal">
      <formula>"NO CUMPLE"</formula>
    </cfRule>
  </conditionalFormatting>
  <conditionalFormatting sqref="L22:L24">
    <cfRule type="cellIs" dxfId="3417" priority="734" operator="equal">
      <formula>"CUMPLE"</formula>
    </cfRule>
  </conditionalFormatting>
  <conditionalFormatting sqref="M22">
    <cfRule type="expression" dxfId="3416" priority="735">
      <formula>L22="NO CUMPLE"</formula>
    </cfRule>
  </conditionalFormatting>
  <conditionalFormatting sqref="M22">
    <cfRule type="expression" dxfId="3415" priority="736">
      <formula>L22="CUMPLE"</formula>
    </cfRule>
  </conditionalFormatting>
  <conditionalFormatting sqref="M23">
    <cfRule type="expression" dxfId="3414" priority="737">
      <formula>L23="NO CUMPLE"</formula>
    </cfRule>
  </conditionalFormatting>
  <conditionalFormatting sqref="M23">
    <cfRule type="expression" dxfId="3413" priority="738">
      <formula>L23="CUMPLE"</formula>
    </cfRule>
  </conditionalFormatting>
  <conditionalFormatting sqref="K25:K27">
    <cfRule type="expression" dxfId="3412" priority="723">
      <formula>J25="NO CUMPLE"</formula>
    </cfRule>
  </conditionalFormatting>
  <conditionalFormatting sqref="K25:K27">
    <cfRule type="expression" dxfId="3411" priority="724">
      <formula>J25="CUMPLE"</formula>
    </cfRule>
  </conditionalFormatting>
  <conditionalFormatting sqref="L25:L27">
    <cfRule type="cellIs" dxfId="3410" priority="725" operator="equal">
      <formula>"NO CUMPLE"</formula>
    </cfRule>
  </conditionalFormatting>
  <conditionalFormatting sqref="L25:L27">
    <cfRule type="cellIs" dxfId="3409" priority="726" operator="equal">
      <formula>"CUMPLE"</formula>
    </cfRule>
  </conditionalFormatting>
  <conditionalFormatting sqref="M25">
    <cfRule type="expression" dxfId="3408" priority="727">
      <formula>L25="NO CUMPLE"</formula>
    </cfRule>
  </conditionalFormatting>
  <conditionalFormatting sqref="M25">
    <cfRule type="expression" dxfId="3407" priority="728">
      <formula>L25="CUMPLE"</formula>
    </cfRule>
  </conditionalFormatting>
  <conditionalFormatting sqref="M26">
    <cfRule type="expression" dxfId="3406" priority="729">
      <formula>L26="NO CUMPLE"</formula>
    </cfRule>
  </conditionalFormatting>
  <conditionalFormatting sqref="M26">
    <cfRule type="expression" dxfId="3405" priority="730">
      <formula>L26="CUMPLE"</formula>
    </cfRule>
  </conditionalFormatting>
  <conditionalFormatting sqref="J64:J65">
    <cfRule type="cellIs" dxfId="3404" priority="693" operator="equal">
      <formula>"NO CUMPLE"</formula>
    </cfRule>
  </conditionalFormatting>
  <conditionalFormatting sqref="J64:J65">
    <cfRule type="cellIs" dxfId="3403" priority="694" operator="equal">
      <formula>"CUMPLE"</formula>
    </cfRule>
  </conditionalFormatting>
  <conditionalFormatting sqref="M57:M71">
    <cfRule type="expression" dxfId="3402" priority="695">
      <formula>L57="NO CUMPLE"</formula>
    </cfRule>
  </conditionalFormatting>
  <conditionalFormatting sqref="M57:M71">
    <cfRule type="expression" dxfId="3401" priority="696">
      <formula>L57="CUMPLE"</formula>
    </cfRule>
  </conditionalFormatting>
  <conditionalFormatting sqref="J57">
    <cfRule type="cellIs" dxfId="3400" priority="697" operator="equal">
      <formula>"NO CUMPLE"</formula>
    </cfRule>
  </conditionalFormatting>
  <conditionalFormatting sqref="J57">
    <cfRule type="cellIs" dxfId="3399" priority="698" operator="equal">
      <formula>"CUMPLE"</formula>
    </cfRule>
  </conditionalFormatting>
  <conditionalFormatting sqref="L57:L59">
    <cfRule type="cellIs" dxfId="3398" priority="699" operator="equal">
      <formula>"NO CUMPLE"</formula>
    </cfRule>
  </conditionalFormatting>
  <conditionalFormatting sqref="L57:L59">
    <cfRule type="cellIs" dxfId="3397" priority="700" operator="equal">
      <formula>"CUMPLE"</formula>
    </cfRule>
  </conditionalFormatting>
  <conditionalFormatting sqref="J58:J59">
    <cfRule type="cellIs" dxfId="3396" priority="701" operator="equal">
      <formula>"NO CUMPLE"</formula>
    </cfRule>
  </conditionalFormatting>
  <conditionalFormatting sqref="J58:J59">
    <cfRule type="cellIs" dxfId="3395" priority="702" operator="equal">
      <formula>"CUMPLE"</formula>
    </cfRule>
  </conditionalFormatting>
  <conditionalFormatting sqref="J60">
    <cfRule type="cellIs" dxfId="3394" priority="703" operator="equal">
      <formula>"NO CUMPLE"</formula>
    </cfRule>
  </conditionalFormatting>
  <conditionalFormatting sqref="J60">
    <cfRule type="cellIs" dxfId="3393" priority="704" operator="equal">
      <formula>"CUMPLE"</formula>
    </cfRule>
  </conditionalFormatting>
  <conditionalFormatting sqref="J61:J62">
    <cfRule type="cellIs" dxfId="3392" priority="705" operator="equal">
      <formula>"NO CUMPLE"</formula>
    </cfRule>
  </conditionalFormatting>
  <conditionalFormatting sqref="J61:J62">
    <cfRule type="cellIs" dxfId="3391" priority="706" operator="equal">
      <formula>"CUMPLE"</formula>
    </cfRule>
  </conditionalFormatting>
  <conditionalFormatting sqref="J63">
    <cfRule type="cellIs" dxfId="3390" priority="707" operator="equal">
      <formula>"NO CUMPLE"</formula>
    </cfRule>
  </conditionalFormatting>
  <conditionalFormatting sqref="J63">
    <cfRule type="cellIs" dxfId="3389" priority="708" operator="equal">
      <formula>"CUMPLE"</formula>
    </cfRule>
  </conditionalFormatting>
  <conditionalFormatting sqref="J66">
    <cfRule type="cellIs" dxfId="3388" priority="709" operator="equal">
      <formula>"NO CUMPLE"</formula>
    </cfRule>
  </conditionalFormatting>
  <conditionalFormatting sqref="J66">
    <cfRule type="cellIs" dxfId="3387" priority="710" operator="equal">
      <formula>"CUMPLE"</formula>
    </cfRule>
  </conditionalFormatting>
  <conditionalFormatting sqref="J67:J68">
    <cfRule type="cellIs" dxfId="3386" priority="711" operator="equal">
      <formula>"NO CUMPLE"</formula>
    </cfRule>
  </conditionalFormatting>
  <conditionalFormatting sqref="J67:J68">
    <cfRule type="cellIs" dxfId="3385" priority="712" operator="equal">
      <formula>"CUMPLE"</formula>
    </cfRule>
  </conditionalFormatting>
  <conditionalFormatting sqref="J69">
    <cfRule type="cellIs" dxfId="3384" priority="713" operator="equal">
      <formula>"NO CUMPLE"</formula>
    </cfRule>
  </conditionalFormatting>
  <conditionalFormatting sqref="J69">
    <cfRule type="cellIs" dxfId="3383" priority="714" operator="equal">
      <formula>"CUMPLE"</formula>
    </cfRule>
  </conditionalFormatting>
  <conditionalFormatting sqref="J70:J71">
    <cfRule type="cellIs" dxfId="3382" priority="715" operator="equal">
      <formula>"NO CUMPLE"</formula>
    </cfRule>
  </conditionalFormatting>
  <conditionalFormatting sqref="J70:J71">
    <cfRule type="cellIs" dxfId="3381" priority="716" operator="equal">
      <formula>"CUMPLE"</formula>
    </cfRule>
  </conditionalFormatting>
  <conditionalFormatting sqref="K57:K59">
    <cfRule type="expression" dxfId="3380" priority="717">
      <formula>J57="NO CUMPLE"</formula>
    </cfRule>
  </conditionalFormatting>
  <conditionalFormatting sqref="K57:K59">
    <cfRule type="expression" dxfId="3379" priority="718">
      <formula>J57="CUMPLE"</formula>
    </cfRule>
  </conditionalFormatting>
  <conditionalFormatting sqref="K60:K71">
    <cfRule type="expression" dxfId="3378" priority="719">
      <formula>J60="NO CUMPLE"</formula>
    </cfRule>
  </conditionalFormatting>
  <conditionalFormatting sqref="K60:K71">
    <cfRule type="expression" dxfId="3377" priority="720">
      <formula>J60="CUMPLE"</formula>
    </cfRule>
  </conditionalFormatting>
  <conditionalFormatting sqref="L60:L71">
    <cfRule type="cellIs" dxfId="3376" priority="721" operator="equal">
      <formula>"NO CUMPLE"</formula>
    </cfRule>
  </conditionalFormatting>
  <conditionalFormatting sqref="L60:L71">
    <cfRule type="cellIs" dxfId="3375" priority="722" operator="equal">
      <formula>"CUMPLE"</formula>
    </cfRule>
  </conditionalFormatting>
  <conditionalFormatting sqref="J130:J131">
    <cfRule type="cellIs" dxfId="3374" priority="603" operator="equal">
      <formula>"NO CUMPLE"</formula>
    </cfRule>
  </conditionalFormatting>
  <conditionalFormatting sqref="J130:J131">
    <cfRule type="cellIs" dxfId="3373" priority="604" operator="equal">
      <formula>"CUMPLE"</formula>
    </cfRule>
  </conditionalFormatting>
  <conditionalFormatting sqref="M123:M137">
    <cfRule type="expression" dxfId="3372" priority="605">
      <formula>L123="NO CUMPLE"</formula>
    </cfRule>
  </conditionalFormatting>
  <conditionalFormatting sqref="M123:M137">
    <cfRule type="expression" dxfId="3371" priority="606">
      <formula>L123="CUMPLE"</formula>
    </cfRule>
  </conditionalFormatting>
  <conditionalFormatting sqref="J123">
    <cfRule type="cellIs" dxfId="3370" priority="607" operator="equal">
      <formula>"NO CUMPLE"</formula>
    </cfRule>
  </conditionalFormatting>
  <conditionalFormatting sqref="J123">
    <cfRule type="cellIs" dxfId="3369" priority="608" operator="equal">
      <formula>"CUMPLE"</formula>
    </cfRule>
  </conditionalFormatting>
  <conditionalFormatting sqref="L123:L125">
    <cfRule type="cellIs" dxfId="3368" priority="609" operator="equal">
      <formula>"NO CUMPLE"</formula>
    </cfRule>
  </conditionalFormatting>
  <conditionalFormatting sqref="L123:L125">
    <cfRule type="cellIs" dxfId="3367" priority="610" operator="equal">
      <formula>"CUMPLE"</formula>
    </cfRule>
  </conditionalFormatting>
  <conditionalFormatting sqref="J124:J125">
    <cfRule type="cellIs" dxfId="3366" priority="611" operator="equal">
      <formula>"NO CUMPLE"</formula>
    </cfRule>
  </conditionalFormatting>
  <conditionalFormatting sqref="J124:J125">
    <cfRule type="cellIs" dxfId="3365" priority="612" operator="equal">
      <formula>"CUMPLE"</formula>
    </cfRule>
  </conditionalFormatting>
  <conditionalFormatting sqref="J126">
    <cfRule type="cellIs" dxfId="3364" priority="613" operator="equal">
      <formula>"NO CUMPLE"</formula>
    </cfRule>
  </conditionalFormatting>
  <conditionalFormatting sqref="J126">
    <cfRule type="cellIs" dxfId="3363" priority="614" operator="equal">
      <formula>"CUMPLE"</formula>
    </cfRule>
  </conditionalFormatting>
  <conditionalFormatting sqref="J127:J128">
    <cfRule type="cellIs" dxfId="3362" priority="615" operator="equal">
      <formula>"NO CUMPLE"</formula>
    </cfRule>
  </conditionalFormatting>
  <conditionalFormatting sqref="J127:J128">
    <cfRule type="cellIs" dxfId="3361" priority="616" operator="equal">
      <formula>"CUMPLE"</formula>
    </cfRule>
  </conditionalFormatting>
  <conditionalFormatting sqref="J129">
    <cfRule type="cellIs" dxfId="3360" priority="617" operator="equal">
      <formula>"NO CUMPLE"</formula>
    </cfRule>
  </conditionalFormatting>
  <conditionalFormatting sqref="J129">
    <cfRule type="cellIs" dxfId="3359" priority="618" operator="equal">
      <formula>"CUMPLE"</formula>
    </cfRule>
  </conditionalFormatting>
  <conditionalFormatting sqref="J132">
    <cfRule type="cellIs" dxfId="3358" priority="619" operator="equal">
      <formula>"NO CUMPLE"</formula>
    </cfRule>
  </conditionalFormatting>
  <conditionalFormatting sqref="J132">
    <cfRule type="cellIs" dxfId="3357" priority="620" operator="equal">
      <formula>"CUMPLE"</formula>
    </cfRule>
  </conditionalFormatting>
  <conditionalFormatting sqref="J133:J134">
    <cfRule type="cellIs" dxfId="3356" priority="621" operator="equal">
      <formula>"NO CUMPLE"</formula>
    </cfRule>
  </conditionalFormatting>
  <conditionalFormatting sqref="J133:J134">
    <cfRule type="cellIs" dxfId="3355" priority="622" operator="equal">
      <formula>"CUMPLE"</formula>
    </cfRule>
  </conditionalFormatting>
  <conditionalFormatting sqref="J135">
    <cfRule type="cellIs" dxfId="3354" priority="623" operator="equal">
      <formula>"NO CUMPLE"</formula>
    </cfRule>
  </conditionalFormatting>
  <conditionalFormatting sqref="J135">
    <cfRule type="cellIs" dxfId="3353" priority="624" operator="equal">
      <formula>"CUMPLE"</formula>
    </cfRule>
  </conditionalFormatting>
  <conditionalFormatting sqref="J136:J137">
    <cfRule type="cellIs" dxfId="3352" priority="625" operator="equal">
      <formula>"NO CUMPLE"</formula>
    </cfRule>
  </conditionalFormatting>
  <conditionalFormatting sqref="J136:J137">
    <cfRule type="cellIs" dxfId="3351" priority="626" operator="equal">
      <formula>"CUMPLE"</formula>
    </cfRule>
  </conditionalFormatting>
  <conditionalFormatting sqref="K123:K125">
    <cfRule type="expression" dxfId="3350" priority="627">
      <formula>J123="NO CUMPLE"</formula>
    </cfRule>
  </conditionalFormatting>
  <conditionalFormatting sqref="K123:K125">
    <cfRule type="expression" dxfId="3349" priority="628">
      <formula>J123="CUMPLE"</formula>
    </cfRule>
  </conditionalFormatting>
  <conditionalFormatting sqref="K126:K137">
    <cfRule type="expression" dxfId="3348" priority="629">
      <formula>J126="NO CUMPLE"</formula>
    </cfRule>
  </conditionalFormatting>
  <conditionalFormatting sqref="K126:K137">
    <cfRule type="expression" dxfId="3347" priority="630">
      <formula>J126="CUMPLE"</formula>
    </cfRule>
  </conditionalFormatting>
  <conditionalFormatting sqref="L126:L137">
    <cfRule type="cellIs" dxfId="3346" priority="631" operator="equal">
      <formula>"NO CUMPLE"</formula>
    </cfRule>
  </conditionalFormatting>
  <conditionalFormatting sqref="L126:L137">
    <cfRule type="cellIs" dxfId="3345" priority="632" operator="equal">
      <formula>"CUMPLE"</formula>
    </cfRule>
  </conditionalFormatting>
  <conditionalFormatting sqref="M145:M147">
    <cfRule type="expression" dxfId="3344" priority="575">
      <formula>L145="NO CUMPLE"</formula>
    </cfRule>
  </conditionalFormatting>
  <conditionalFormatting sqref="M145:M147">
    <cfRule type="expression" dxfId="3343" priority="576">
      <formula>L145="CUMPLE"</formula>
    </cfRule>
  </conditionalFormatting>
  <conditionalFormatting sqref="J145">
    <cfRule type="cellIs" dxfId="3342" priority="577" operator="equal">
      <formula>"NO CUMPLE"</formula>
    </cfRule>
  </conditionalFormatting>
  <conditionalFormatting sqref="J145">
    <cfRule type="cellIs" dxfId="3341" priority="578" operator="equal">
      <formula>"CUMPLE"</formula>
    </cfRule>
  </conditionalFormatting>
  <conditionalFormatting sqref="L145:L147">
    <cfRule type="cellIs" dxfId="3340" priority="579" operator="equal">
      <formula>"NO CUMPLE"</formula>
    </cfRule>
  </conditionalFormatting>
  <conditionalFormatting sqref="L145:L147">
    <cfRule type="cellIs" dxfId="3339" priority="580" operator="equal">
      <formula>"CUMPLE"</formula>
    </cfRule>
  </conditionalFormatting>
  <conditionalFormatting sqref="J146:J147">
    <cfRule type="cellIs" dxfId="3338" priority="581" operator="equal">
      <formula>"NO CUMPLE"</formula>
    </cfRule>
  </conditionalFormatting>
  <conditionalFormatting sqref="J146:J147">
    <cfRule type="cellIs" dxfId="3337" priority="582" operator="equal">
      <formula>"CUMPLE"</formula>
    </cfRule>
  </conditionalFormatting>
  <conditionalFormatting sqref="K145:K147">
    <cfRule type="expression" dxfId="3336" priority="597">
      <formula>J145="NO CUMPLE"</formula>
    </cfRule>
  </conditionalFormatting>
  <conditionalFormatting sqref="K145:K147">
    <cfRule type="expression" dxfId="3335" priority="598">
      <formula>J145="CUMPLE"</formula>
    </cfRule>
  </conditionalFormatting>
  <conditionalFormatting sqref="J174:J175">
    <cfRule type="cellIs" dxfId="3334" priority="543" operator="equal">
      <formula>"NO CUMPLE"</formula>
    </cfRule>
  </conditionalFormatting>
  <conditionalFormatting sqref="J174:J175">
    <cfRule type="cellIs" dxfId="3333" priority="544" operator="equal">
      <formula>"CUMPLE"</formula>
    </cfRule>
  </conditionalFormatting>
  <conditionalFormatting sqref="M167:M181">
    <cfRule type="expression" dxfId="3332" priority="545">
      <formula>L167="NO CUMPLE"</formula>
    </cfRule>
  </conditionalFormatting>
  <conditionalFormatting sqref="M167:M181">
    <cfRule type="expression" dxfId="3331" priority="546">
      <formula>L167="CUMPLE"</formula>
    </cfRule>
  </conditionalFormatting>
  <conditionalFormatting sqref="J167">
    <cfRule type="cellIs" dxfId="3330" priority="547" operator="equal">
      <formula>"NO CUMPLE"</formula>
    </cfRule>
  </conditionalFormatting>
  <conditionalFormatting sqref="J167">
    <cfRule type="cellIs" dxfId="3329" priority="548" operator="equal">
      <formula>"CUMPLE"</formula>
    </cfRule>
  </conditionalFormatting>
  <conditionalFormatting sqref="L167:L169">
    <cfRule type="cellIs" dxfId="3328" priority="549" operator="equal">
      <formula>"NO CUMPLE"</formula>
    </cfRule>
  </conditionalFormatting>
  <conditionalFormatting sqref="L167:L169">
    <cfRule type="cellIs" dxfId="3327" priority="550" operator="equal">
      <formula>"CUMPLE"</formula>
    </cfRule>
  </conditionalFormatting>
  <conditionalFormatting sqref="J168:J169">
    <cfRule type="cellIs" dxfId="3326" priority="551" operator="equal">
      <formula>"NO CUMPLE"</formula>
    </cfRule>
  </conditionalFormatting>
  <conditionalFormatting sqref="J168:J169">
    <cfRule type="cellIs" dxfId="3325" priority="552" operator="equal">
      <formula>"CUMPLE"</formula>
    </cfRule>
  </conditionalFormatting>
  <conditionalFormatting sqref="J170">
    <cfRule type="cellIs" dxfId="3324" priority="553" operator="equal">
      <formula>"NO CUMPLE"</formula>
    </cfRule>
  </conditionalFormatting>
  <conditionalFormatting sqref="J170">
    <cfRule type="cellIs" dxfId="3323" priority="554" operator="equal">
      <formula>"CUMPLE"</formula>
    </cfRule>
  </conditionalFormatting>
  <conditionalFormatting sqref="J171:J172">
    <cfRule type="cellIs" dxfId="3322" priority="555" operator="equal">
      <formula>"NO CUMPLE"</formula>
    </cfRule>
  </conditionalFormatting>
  <conditionalFormatting sqref="J171:J172">
    <cfRule type="cellIs" dxfId="3321" priority="556" operator="equal">
      <formula>"CUMPLE"</formula>
    </cfRule>
  </conditionalFormatting>
  <conditionalFormatting sqref="J173">
    <cfRule type="cellIs" dxfId="3320" priority="557" operator="equal">
      <formula>"NO CUMPLE"</formula>
    </cfRule>
  </conditionalFormatting>
  <conditionalFormatting sqref="J173">
    <cfRule type="cellIs" dxfId="3319" priority="558" operator="equal">
      <formula>"CUMPLE"</formula>
    </cfRule>
  </conditionalFormatting>
  <conditionalFormatting sqref="J176">
    <cfRule type="cellIs" dxfId="3318" priority="559" operator="equal">
      <formula>"NO CUMPLE"</formula>
    </cfRule>
  </conditionalFormatting>
  <conditionalFormatting sqref="J176">
    <cfRule type="cellIs" dxfId="3317" priority="560" operator="equal">
      <formula>"CUMPLE"</formula>
    </cfRule>
  </conditionalFormatting>
  <conditionalFormatting sqref="J177:J178">
    <cfRule type="cellIs" dxfId="3316" priority="561" operator="equal">
      <formula>"NO CUMPLE"</formula>
    </cfRule>
  </conditionalFormatting>
  <conditionalFormatting sqref="J177:J178">
    <cfRule type="cellIs" dxfId="3315" priority="562" operator="equal">
      <formula>"CUMPLE"</formula>
    </cfRule>
  </conditionalFormatting>
  <conditionalFormatting sqref="J179">
    <cfRule type="cellIs" dxfId="3314" priority="563" operator="equal">
      <formula>"NO CUMPLE"</formula>
    </cfRule>
  </conditionalFormatting>
  <conditionalFormatting sqref="J179">
    <cfRule type="cellIs" dxfId="3313" priority="564" operator="equal">
      <formula>"CUMPLE"</formula>
    </cfRule>
  </conditionalFormatting>
  <conditionalFormatting sqref="J180:J181">
    <cfRule type="cellIs" dxfId="3312" priority="565" operator="equal">
      <formula>"NO CUMPLE"</formula>
    </cfRule>
  </conditionalFormatting>
  <conditionalFormatting sqref="J180:J181">
    <cfRule type="cellIs" dxfId="3311" priority="566" operator="equal">
      <formula>"CUMPLE"</formula>
    </cfRule>
  </conditionalFormatting>
  <conditionalFormatting sqref="K167:K169">
    <cfRule type="expression" dxfId="3310" priority="567">
      <formula>J167="NO CUMPLE"</formula>
    </cfRule>
  </conditionalFormatting>
  <conditionalFormatting sqref="K167:K169">
    <cfRule type="expression" dxfId="3309" priority="568">
      <formula>J167="CUMPLE"</formula>
    </cfRule>
  </conditionalFormatting>
  <conditionalFormatting sqref="K170:K181">
    <cfRule type="expression" dxfId="3308" priority="569">
      <formula>J170="NO CUMPLE"</formula>
    </cfRule>
  </conditionalFormatting>
  <conditionalFormatting sqref="K170:K181">
    <cfRule type="expression" dxfId="3307" priority="570">
      <formula>J170="CUMPLE"</formula>
    </cfRule>
  </conditionalFormatting>
  <conditionalFormatting sqref="L170:L181">
    <cfRule type="cellIs" dxfId="3306" priority="571" operator="equal">
      <formula>"NO CUMPLE"</formula>
    </cfRule>
  </conditionalFormatting>
  <conditionalFormatting sqref="L170:L181">
    <cfRule type="cellIs" dxfId="3305" priority="572" operator="equal">
      <formula>"CUMPLE"</formula>
    </cfRule>
  </conditionalFormatting>
  <conditionalFormatting sqref="J196:J197">
    <cfRule type="cellIs" dxfId="3304" priority="513" operator="equal">
      <formula>"NO CUMPLE"</formula>
    </cfRule>
  </conditionalFormatting>
  <conditionalFormatting sqref="J196:J197">
    <cfRule type="cellIs" dxfId="3303" priority="514" operator="equal">
      <formula>"CUMPLE"</formula>
    </cfRule>
  </conditionalFormatting>
  <conditionalFormatting sqref="M189:M203">
    <cfRule type="expression" dxfId="3302" priority="515">
      <formula>L189="NO CUMPLE"</formula>
    </cfRule>
  </conditionalFormatting>
  <conditionalFormatting sqref="M189:M203">
    <cfRule type="expression" dxfId="3301" priority="516">
      <formula>L189="CUMPLE"</formula>
    </cfRule>
  </conditionalFormatting>
  <conditionalFormatting sqref="J189">
    <cfRule type="cellIs" dxfId="3300" priority="517" operator="equal">
      <formula>"NO CUMPLE"</formula>
    </cfRule>
  </conditionalFormatting>
  <conditionalFormatting sqref="J189">
    <cfRule type="cellIs" dxfId="3299" priority="518" operator="equal">
      <formula>"CUMPLE"</formula>
    </cfRule>
  </conditionalFormatting>
  <conditionalFormatting sqref="L189:L191">
    <cfRule type="cellIs" dxfId="3298" priority="519" operator="equal">
      <formula>"NO CUMPLE"</formula>
    </cfRule>
  </conditionalFormatting>
  <conditionalFormatting sqref="L189:L191">
    <cfRule type="cellIs" dxfId="3297" priority="520" operator="equal">
      <formula>"CUMPLE"</formula>
    </cfRule>
  </conditionalFormatting>
  <conditionalFormatting sqref="J190:J191">
    <cfRule type="cellIs" dxfId="3296" priority="521" operator="equal">
      <formula>"NO CUMPLE"</formula>
    </cfRule>
  </conditionalFormatting>
  <conditionalFormatting sqref="J190:J191">
    <cfRule type="cellIs" dxfId="3295" priority="522" operator="equal">
      <formula>"CUMPLE"</formula>
    </cfRule>
  </conditionalFormatting>
  <conditionalFormatting sqref="J192">
    <cfRule type="cellIs" dxfId="3294" priority="523" operator="equal">
      <formula>"NO CUMPLE"</formula>
    </cfRule>
  </conditionalFormatting>
  <conditionalFormatting sqref="J192">
    <cfRule type="cellIs" dxfId="3293" priority="524" operator="equal">
      <formula>"CUMPLE"</formula>
    </cfRule>
  </conditionalFormatting>
  <conditionalFormatting sqref="J193:J194">
    <cfRule type="cellIs" dxfId="3292" priority="525" operator="equal">
      <formula>"NO CUMPLE"</formula>
    </cfRule>
  </conditionalFormatting>
  <conditionalFormatting sqref="J193:J194">
    <cfRule type="cellIs" dxfId="3291" priority="526" operator="equal">
      <formula>"CUMPLE"</formula>
    </cfRule>
  </conditionalFormatting>
  <conditionalFormatting sqref="J195">
    <cfRule type="cellIs" dxfId="3290" priority="527" operator="equal">
      <formula>"NO CUMPLE"</formula>
    </cfRule>
  </conditionalFormatting>
  <conditionalFormatting sqref="J195">
    <cfRule type="cellIs" dxfId="3289" priority="528" operator="equal">
      <formula>"CUMPLE"</formula>
    </cfRule>
  </conditionalFormatting>
  <conditionalFormatting sqref="J198">
    <cfRule type="cellIs" dxfId="3288" priority="529" operator="equal">
      <formula>"NO CUMPLE"</formula>
    </cfRule>
  </conditionalFormatting>
  <conditionalFormatting sqref="J198">
    <cfRule type="cellIs" dxfId="3287" priority="530" operator="equal">
      <formula>"CUMPLE"</formula>
    </cfRule>
  </conditionalFormatting>
  <conditionalFormatting sqref="J199:J200">
    <cfRule type="cellIs" dxfId="3286" priority="531" operator="equal">
      <formula>"NO CUMPLE"</formula>
    </cfRule>
  </conditionalFormatting>
  <conditionalFormatting sqref="J199:J200">
    <cfRule type="cellIs" dxfId="3285" priority="532" operator="equal">
      <formula>"CUMPLE"</formula>
    </cfRule>
  </conditionalFormatting>
  <conditionalFormatting sqref="J201">
    <cfRule type="cellIs" dxfId="3284" priority="533" operator="equal">
      <formula>"NO CUMPLE"</formula>
    </cfRule>
  </conditionalFormatting>
  <conditionalFormatting sqref="J201">
    <cfRule type="cellIs" dxfId="3283" priority="534" operator="equal">
      <formula>"CUMPLE"</formula>
    </cfRule>
  </conditionalFormatting>
  <conditionalFormatting sqref="J202:J203">
    <cfRule type="cellIs" dxfId="3282" priority="535" operator="equal">
      <formula>"NO CUMPLE"</formula>
    </cfRule>
  </conditionalFormatting>
  <conditionalFormatting sqref="J202:J203">
    <cfRule type="cellIs" dxfId="3281" priority="536" operator="equal">
      <formula>"CUMPLE"</formula>
    </cfRule>
  </conditionalFormatting>
  <conditionalFormatting sqref="K189:K191">
    <cfRule type="expression" dxfId="3280" priority="537">
      <formula>J189="NO CUMPLE"</formula>
    </cfRule>
  </conditionalFormatting>
  <conditionalFormatting sqref="K189:K191">
    <cfRule type="expression" dxfId="3279" priority="538">
      <formula>J189="CUMPLE"</formula>
    </cfRule>
  </conditionalFormatting>
  <conditionalFormatting sqref="K192:K203">
    <cfRule type="expression" dxfId="3278" priority="539">
      <formula>J192="NO CUMPLE"</formula>
    </cfRule>
  </conditionalFormatting>
  <conditionalFormatting sqref="K192:K203">
    <cfRule type="expression" dxfId="3277" priority="540">
      <formula>J192="CUMPLE"</formula>
    </cfRule>
  </conditionalFormatting>
  <conditionalFormatting sqref="L192:L203">
    <cfRule type="cellIs" dxfId="3276" priority="541" operator="equal">
      <formula>"NO CUMPLE"</formula>
    </cfRule>
  </conditionalFormatting>
  <conditionalFormatting sqref="L192:L203">
    <cfRule type="cellIs" dxfId="3275" priority="542" operator="equal">
      <formula>"CUMPLE"</formula>
    </cfRule>
  </conditionalFormatting>
  <conditionalFormatting sqref="H60 H63 H66 H69">
    <cfRule type="notContainsBlanks" dxfId="3274" priority="512">
      <formula>LEN(TRIM(H60))&gt;0</formula>
    </cfRule>
  </conditionalFormatting>
  <conditionalFormatting sqref="I60 I63 I66 I69">
    <cfRule type="notContainsBlanks" dxfId="3273" priority="511">
      <formula>LEN(TRIM(I60))&gt;0</formula>
    </cfRule>
  </conditionalFormatting>
  <conditionalFormatting sqref="P38">
    <cfRule type="expression" dxfId="3272" priority="494">
      <formula>Q38="NO SUBSANABLE"</formula>
    </cfRule>
  </conditionalFormatting>
  <conditionalFormatting sqref="P38">
    <cfRule type="expression" dxfId="3271" priority="495">
      <formula>Q38="REQUERIMIENTOS SUBSANADOS"</formula>
    </cfRule>
  </conditionalFormatting>
  <conditionalFormatting sqref="P38">
    <cfRule type="expression" dxfId="3270" priority="496">
      <formula>Q38="PENDIENTES POR SUBSANAR"</formula>
    </cfRule>
  </conditionalFormatting>
  <conditionalFormatting sqref="P38">
    <cfRule type="expression" dxfId="3269" priority="497">
      <formula>Q38="SIN OBSERVACIÓN"</formula>
    </cfRule>
  </conditionalFormatting>
  <conditionalFormatting sqref="P38">
    <cfRule type="containsBlanks" dxfId="3268" priority="498">
      <formula>LEN(TRIM(P38))=0</formula>
    </cfRule>
  </conditionalFormatting>
  <conditionalFormatting sqref="Q38">
    <cfRule type="containsBlanks" dxfId="3267" priority="499">
      <formula>LEN(TRIM(Q38))=0</formula>
    </cfRule>
  </conditionalFormatting>
  <conditionalFormatting sqref="Q38">
    <cfRule type="cellIs" dxfId="3266" priority="500" operator="equal">
      <formula>"REQUERIMIENTOS SUBSANADOS"</formula>
    </cfRule>
  </conditionalFormatting>
  <conditionalFormatting sqref="Q38">
    <cfRule type="containsText" dxfId="3265" priority="501" operator="containsText" text="NO SUBSANABLE">
      <formula>NOT(ISERROR(SEARCH(("NO SUBSANABLE"),(Q38))))</formula>
    </cfRule>
  </conditionalFormatting>
  <conditionalFormatting sqref="Q38">
    <cfRule type="containsText" dxfId="3264" priority="502" operator="containsText" text="PENDIENTES POR SUBSANAR">
      <formula>NOT(ISERROR(SEARCH(("PENDIENTES POR SUBSANAR"),(Q38))))</formula>
    </cfRule>
  </conditionalFormatting>
  <conditionalFormatting sqref="Q38">
    <cfRule type="containsText" dxfId="3263" priority="503" operator="containsText" text="SIN OBSERVACIÓN">
      <formula>NOT(ISERROR(SEARCH(("SIN OBSERVACIÓN"),(Q38))))</formula>
    </cfRule>
  </conditionalFormatting>
  <conditionalFormatting sqref="R38">
    <cfRule type="containsBlanks" dxfId="3262" priority="504">
      <formula>LEN(TRIM(R38))=0</formula>
    </cfRule>
  </conditionalFormatting>
  <conditionalFormatting sqref="R38">
    <cfRule type="cellIs" dxfId="3261" priority="505" operator="equal">
      <formula>"NO CUMPLEN CON LO SOLICITADO"</formula>
    </cfRule>
  </conditionalFormatting>
  <conditionalFormatting sqref="R38">
    <cfRule type="cellIs" dxfId="3260" priority="506" operator="equal">
      <formula>"CUMPLEN CON LO SOLICITADO"</formula>
    </cfRule>
  </conditionalFormatting>
  <conditionalFormatting sqref="R38">
    <cfRule type="cellIs" dxfId="3259" priority="507" operator="equal">
      <formula>"PENDIENTES"</formula>
    </cfRule>
  </conditionalFormatting>
  <conditionalFormatting sqref="R38">
    <cfRule type="cellIs" dxfId="3258" priority="508" operator="equal">
      <formula>"NINGUNO"</formula>
    </cfRule>
  </conditionalFormatting>
  <conditionalFormatting sqref="P41">
    <cfRule type="expression" dxfId="3257" priority="479">
      <formula>Q41="NO SUBSANABLE"</formula>
    </cfRule>
  </conditionalFormatting>
  <conditionalFormatting sqref="P41">
    <cfRule type="expression" dxfId="3256" priority="480">
      <formula>Q41="REQUERIMIENTOS SUBSANADOS"</formula>
    </cfRule>
  </conditionalFormatting>
  <conditionalFormatting sqref="P41">
    <cfRule type="expression" dxfId="3255" priority="481">
      <formula>Q41="PENDIENTES POR SUBSANAR"</formula>
    </cfRule>
  </conditionalFormatting>
  <conditionalFormatting sqref="P41">
    <cfRule type="expression" dxfId="3254" priority="482">
      <formula>Q41="SIN OBSERVACIÓN"</formula>
    </cfRule>
  </conditionalFormatting>
  <conditionalFormatting sqref="P41">
    <cfRule type="containsBlanks" dxfId="3253" priority="483">
      <formula>LEN(TRIM(P41))=0</formula>
    </cfRule>
  </conditionalFormatting>
  <conditionalFormatting sqref="Q41">
    <cfRule type="containsBlanks" dxfId="3252" priority="484">
      <formula>LEN(TRIM(Q41))=0</formula>
    </cfRule>
  </conditionalFormatting>
  <conditionalFormatting sqref="Q41">
    <cfRule type="cellIs" dxfId="3251" priority="485" operator="equal">
      <formula>"REQUERIMIENTOS SUBSANADOS"</formula>
    </cfRule>
  </conditionalFormatting>
  <conditionalFormatting sqref="Q41">
    <cfRule type="containsText" dxfId="3250" priority="486" operator="containsText" text="NO SUBSANABLE">
      <formula>NOT(ISERROR(SEARCH(("NO SUBSANABLE"),(Q41))))</formula>
    </cfRule>
  </conditionalFormatting>
  <conditionalFormatting sqref="Q41">
    <cfRule type="containsText" dxfId="3249" priority="487" operator="containsText" text="PENDIENTES POR SUBSANAR">
      <formula>NOT(ISERROR(SEARCH(("PENDIENTES POR SUBSANAR"),(Q41))))</formula>
    </cfRule>
  </conditionalFormatting>
  <conditionalFormatting sqref="Q41">
    <cfRule type="containsText" dxfId="3248" priority="488" operator="containsText" text="SIN OBSERVACIÓN">
      <formula>NOT(ISERROR(SEARCH(("SIN OBSERVACIÓN"),(Q41))))</formula>
    </cfRule>
  </conditionalFormatting>
  <conditionalFormatting sqref="R41">
    <cfRule type="containsBlanks" dxfId="3247" priority="489">
      <formula>LEN(TRIM(R41))=0</formula>
    </cfRule>
  </conditionalFormatting>
  <conditionalFormatting sqref="R41">
    <cfRule type="cellIs" dxfId="3246" priority="490" operator="equal">
      <formula>"NO CUMPLEN CON LO SOLICITADO"</formula>
    </cfRule>
  </conditionalFormatting>
  <conditionalFormatting sqref="R41">
    <cfRule type="cellIs" dxfId="3245" priority="491" operator="equal">
      <formula>"CUMPLEN CON LO SOLICITADO"</formula>
    </cfRule>
  </conditionalFormatting>
  <conditionalFormatting sqref="R41">
    <cfRule type="cellIs" dxfId="3244" priority="492" operator="equal">
      <formula>"PENDIENTES"</formula>
    </cfRule>
  </conditionalFormatting>
  <conditionalFormatting sqref="R41">
    <cfRule type="cellIs" dxfId="3243" priority="493" operator="equal">
      <formula>"NINGUNO"</formula>
    </cfRule>
  </conditionalFormatting>
  <conditionalFormatting sqref="P44">
    <cfRule type="expression" dxfId="3242" priority="464">
      <formula>Q44="NO SUBSANABLE"</formula>
    </cfRule>
  </conditionalFormatting>
  <conditionalFormatting sqref="P44">
    <cfRule type="expression" dxfId="3241" priority="465">
      <formula>Q44="REQUERIMIENTOS SUBSANADOS"</formula>
    </cfRule>
  </conditionalFormatting>
  <conditionalFormatting sqref="P44">
    <cfRule type="expression" dxfId="3240" priority="466">
      <formula>Q44="PENDIENTES POR SUBSANAR"</formula>
    </cfRule>
  </conditionalFormatting>
  <conditionalFormatting sqref="P44">
    <cfRule type="expression" dxfId="3239" priority="467">
      <formula>Q44="SIN OBSERVACIÓN"</formula>
    </cfRule>
  </conditionalFormatting>
  <conditionalFormatting sqref="P44">
    <cfRule type="containsBlanks" dxfId="3238" priority="468">
      <formula>LEN(TRIM(P44))=0</formula>
    </cfRule>
  </conditionalFormatting>
  <conditionalFormatting sqref="Q44">
    <cfRule type="containsBlanks" dxfId="3237" priority="469">
      <formula>LEN(TRIM(Q44))=0</formula>
    </cfRule>
  </conditionalFormatting>
  <conditionalFormatting sqref="Q44">
    <cfRule type="cellIs" dxfId="3236" priority="470" operator="equal">
      <formula>"REQUERIMIENTOS SUBSANADOS"</formula>
    </cfRule>
  </conditionalFormatting>
  <conditionalFormatting sqref="Q44">
    <cfRule type="containsText" dxfId="3235" priority="471" operator="containsText" text="NO SUBSANABLE">
      <formula>NOT(ISERROR(SEARCH(("NO SUBSANABLE"),(Q44))))</formula>
    </cfRule>
  </conditionalFormatting>
  <conditionalFormatting sqref="Q44">
    <cfRule type="containsText" dxfId="3234" priority="472" operator="containsText" text="PENDIENTES POR SUBSANAR">
      <formula>NOT(ISERROR(SEARCH(("PENDIENTES POR SUBSANAR"),(Q44))))</formula>
    </cfRule>
  </conditionalFormatting>
  <conditionalFormatting sqref="Q44">
    <cfRule type="containsText" dxfId="3233" priority="473" operator="containsText" text="SIN OBSERVACIÓN">
      <formula>NOT(ISERROR(SEARCH(("SIN OBSERVACIÓN"),(Q44))))</formula>
    </cfRule>
  </conditionalFormatting>
  <conditionalFormatting sqref="R44">
    <cfRule type="containsBlanks" dxfId="3232" priority="474">
      <formula>LEN(TRIM(R44))=0</formula>
    </cfRule>
  </conditionalFormatting>
  <conditionalFormatting sqref="R44">
    <cfRule type="cellIs" dxfId="3231" priority="475" operator="equal">
      <formula>"NO CUMPLEN CON LO SOLICITADO"</formula>
    </cfRule>
  </conditionalFormatting>
  <conditionalFormatting sqref="R44">
    <cfRule type="cellIs" dxfId="3230" priority="476" operator="equal">
      <formula>"CUMPLEN CON LO SOLICITADO"</formula>
    </cfRule>
  </conditionalFormatting>
  <conditionalFormatting sqref="R44">
    <cfRule type="cellIs" dxfId="3229" priority="477" operator="equal">
      <formula>"PENDIENTES"</formula>
    </cfRule>
  </conditionalFormatting>
  <conditionalFormatting sqref="R44">
    <cfRule type="cellIs" dxfId="3228" priority="478" operator="equal">
      <formula>"NINGUNO"</formula>
    </cfRule>
  </conditionalFormatting>
  <conditionalFormatting sqref="P60 P63">
    <cfRule type="expression" dxfId="3227" priority="449">
      <formula>Q60="NO SUBSANABLE"</formula>
    </cfRule>
  </conditionalFormatting>
  <conditionalFormatting sqref="P60 P63">
    <cfRule type="expression" dxfId="3226" priority="450">
      <formula>Q60="REQUERIMIENTOS SUBSANADOS"</formula>
    </cfRule>
  </conditionalFormatting>
  <conditionalFormatting sqref="P60 P63">
    <cfRule type="expression" dxfId="3225" priority="451">
      <formula>Q60="PENDIENTES POR SUBSANAR"</formula>
    </cfRule>
  </conditionalFormatting>
  <conditionalFormatting sqref="P60 P63">
    <cfRule type="expression" dxfId="3224" priority="452">
      <formula>Q60="SIN OBSERVACIÓN"</formula>
    </cfRule>
  </conditionalFormatting>
  <conditionalFormatting sqref="P60 P63">
    <cfRule type="containsBlanks" dxfId="3223" priority="453">
      <formula>LEN(TRIM(P60))=0</formula>
    </cfRule>
  </conditionalFormatting>
  <conditionalFormatting sqref="Q60 Q63">
    <cfRule type="containsBlanks" dxfId="3222" priority="454">
      <formula>LEN(TRIM(Q60))=0</formula>
    </cfRule>
  </conditionalFormatting>
  <conditionalFormatting sqref="Q60 Q63">
    <cfRule type="cellIs" dxfId="3221" priority="455" operator="equal">
      <formula>"REQUERIMIENTOS SUBSANADOS"</formula>
    </cfRule>
  </conditionalFormatting>
  <conditionalFormatting sqref="Q60 Q63">
    <cfRule type="containsText" dxfId="3220" priority="456" operator="containsText" text="NO SUBSANABLE">
      <formula>NOT(ISERROR(SEARCH(("NO SUBSANABLE"),(Q60))))</formula>
    </cfRule>
  </conditionalFormatting>
  <conditionalFormatting sqref="Q60 Q63">
    <cfRule type="containsText" dxfId="3219" priority="457" operator="containsText" text="PENDIENTES POR SUBSANAR">
      <formula>NOT(ISERROR(SEARCH(("PENDIENTES POR SUBSANAR"),(Q60))))</formula>
    </cfRule>
  </conditionalFormatting>
  <conditionalFormatting sqref="Q60 Q63">
    <cfRule type="containsText" dxfId="3218" priority="458" operator="containsText" text="SIN OBSERVACIÓN">
      <formula>NOT(ISERROR(SEARCH(("SIN OBSERVACIÓN"),(Q60))))</formula>
    </cfRule>
  </conditionalFormatting>
  <conditionalFormatting sqref="R60 R63">
    <cfRule type="containsBlanks" dxfId="3217" priority="459">
      <formula>LEN(TRIM(R60))=0</formula>
    </cfRule>
  </conditionalFormatting>
  <conditionalFormatting sqref="R60 R63">
    <cfRule type="cellIs" dxfId="3216" priority="460" operator="equal">
      <formula>"NO CUMPLEN CON LO SOLICITADO"</formula>
    </cfRule>
  </conditionalFormatting>
  <conditionalFormatting sqref="R60 R63">
    <cfRule type="cellIs" dxfId="3215" priority="461" operator="equal">
      <formula>"CUMPLEN CON LO SOLICITADO"</formula>
    </cfRule>
  </conditionalFormatting>
  <conditionalFormatting sqref="R60 R63">
    <cfRule type="cellIs" dxfId="3214" priority="462" operator="equal">
      <formula>"PENDIENTES"</formula>
    </cfRule>
  </conditionalFormatting>
  <conditionalFormatting sqref="R60 R63">
    <cfRule type="cellIs" dxfId="3213" priority="463" operator="equal">
      <formula>"NINGUNO"</formula>
    </cfRule>
  </conditionalFormatting>
  <conditionalFormatting sqref="P66">
    <cfRule type="expression" dxfId="3212" priority="434">
      <formula>Q66="NO SUBSANABLE"</formula>
    </cfRule>
  </conditionalFormatting>
  <conditionalFormatting sqref="P66">
    <cfRule type="expression" dxfId="3211" priority="435">
      <formula>Q66="REQUERIMIENTOS SUBSANADOS"</formula>
    </cfRule>
  </conditionalFormatting>
  <conditionalFormatting sqref="P66">
    <cfRule type="expression" dxfId="3210" priority="436">
      <formula>Q66="PENDIENTES POR SUBSANAR"</formula>
    </cfRule>
  </conditionalFormatting>
  <conditionalFormatting sqref="P66">
    <cfRule type="expression" dxfId="3209" priority="437">
      <formula>Q66="SIN OBSERVACIÓN"</formula>
    </cfRule>
  </conditionalFormatting>
  <conditionalFormatting sqref="P66">
    <cfRule type="containsBlanks" dxfId="3208" priority="438">
      <formula>LEN(TRIM(P66))=0</formula>
    </cfRule>
  </conditionalFormatting>
  <conditionalFormatting sqref="Q66">
    <cfRule type="containsBlanks" dxfId="3207" priority="439">
      <formula>LEN(TRIM(Q66))=0</formula>
    </cfRule>
  </conditionalFormatting>
  <conditionalFormatting sqref="Q66">
    <cfRule type="cellIs" dxfId="3206" priority="440" operator="equal">
      <formula>"REQUERIMIENTOS SUBSANADOS"</formula>
    </cfRule>
  </conditionalFormatting>
  <conditionalFormatting sqref="Q66">
    <cfRule type="containsText" dxfId="3205" priority="441" operator="containsText" text="NO SUBSANABLE">
      <formula>NOT(ISERROR(SEARCH(("NO SUBSANABLE"),(Q66))))</formula>
    </cfRule>
  </conditionalFormatting>
  <conditionalFormatting sqref="Q66">
    <cfRule type="containsText" dxfId="3204" priority="442" operator="containsText" text="PENDIENTES POR SUBSANAR">
      <formula>NOT(ISERROR(SEARCH(("PENDIENTES POR SUBSANAR"),(Q66))))</formula>
    </cfRule>
  </conditionalFormatting>
  <conditionalFormatting sqref="Q66">
    <cfRule type="containsText" dxfId="3203" priority="443" operator="containsText" text="SIN OBSERVACIÓN">
      <formula>NOT(ISERROR(SEARCH(("SIN OBSERVACIÓN"),(Q66))))</formula>
    </cfRule>
  </conditionalFormatting>
  <conditionalFormatting sqref="R66">
    <cfRule type="containsBlanks" dxfId="3202" priority="444">
      <formula>LEN(TRIM(R66))=0</formula>
    </cfRule>
  </conditionalFormatting>
  <conditionalFormatting sqref="R66">
    <cfRule type="cellIs" dxfId="3201" priority="445" operator="equal">
      <formula>"NO CUMPLEN CON LO SOLICITADO"</formula>
    </cfRule>
  </conditionalFormatting>
  <conditionalFormatting sqref="R66">
    <cfRule type="cellIs" dxfId="3200" priority="446" operator="equal">
      <formula>"CUMPLEN CON LO SOLICITADO"</formula>
    </cfRule>
  </conditionalFormatting>
  <conditionalFormatting sqref="R66">
    <cfRule type="cellIs" dxfId="3199" priority="447" operator="equal">
      <formula>"PENDIENTES"</formula>
    </cfRule>
  </conditionalFormatting>
  <conditionalFormatting sqref="R66">
    <cfRule type="cellIs" dxfId="3198" priority="448" operator="equal">
      <formula>"NINGUNO"</formula>
    </cfRule>
  </conditionalFormatting>
  <conditionalFormatting sqref="O69">
    <cfRule type="cellIs" dxfId="3197" priority="430" operator="equal">
      <formula>"PENDIENTE POR DESCRIPCIÓN"</formula>
    </cfRule>
  </conditionalFormatting>
  <conditionalFormatting sqref="O69">
    <cfRule type="cellIs" dxfId="3196" priority="431" operator="equal">
      <formula>"DESCRIPCIÓN INSUFICIENTE"</formula>
    </cfRule>
  </conditionalFormatting>
  <conditionalFormatting sqref="O69">
    <cfRule type="cellIs" dxfId="3195" priority="432" operator="equal">
      <formula>"NO ESTÁ ACORDE A ITEM 5.2.1 (T.R.)"</formula>
    </cfRule>
  </conditionalFormatting>
  <conditionalFormatting sqref="O69">
    <cfRule type="cellIs" dxfId="3194" priority="433" operator="equal">
      <formula>"ACORDE A ITEM 5.2.1 (T.R.)"</formula>
    </cfRule>
  </conditionalFormatting>
  <conditionalFormatting sqref="P69">
    <cfRule type="expression" dxfId="3193" priority="415">
      <formula>Q69="NO SUBSANABLE"</formula>
    </cfRule>
  </conditionalFormatting>
  <conditionalFormatting sqref="P69">
    <cfRule type="expression" dxfId="3192" priority="416">
      <formula>Q69="REQUERIMIENTOS SUBSANADOS"</formula>
    </cfRule>
  </conditionalFormatting>
  <conditionalFormatting sqref="P69">
    <cfRule type="expression" dxfId="3191" priority="417">
      <formula>Q69="PENDIENTES POR SUBSANAR"</formula>
    </cfRule>
  </conditionalFormatting>
  <conditionalFormatting sqref="P69">
    <cfRule type="expression" dxfId="3190" priority="418">
      <formula>Q69="SIN OBSERVACIÓN"</formula>
    </cfRule>
  </conditionalFormatting>
  <conditionalFormatting sqref="P69">
    <cfRule type="containsBlanks" dxfId="3189" priority="419">
      <formula>LEN(TRIM(P69))=0</formula>
    </cfRule>
  </conditionalFormatting>
  <conditionalFormatting sqref="Q69">
    <cfRule type="containsBlanks" dxfId="3188" priority="420">
      <formula>LEN(TRIM(Q69))=0</formula>
    </cfRule>
  </conditionalFormatting>
  <conditionalFormatting sqref="Q69">
    <cfRule type="cellIs" dxfId="3187" priority="421" operator="equal">
      <formula>"REQUERIMIENTOS SUBSANADOS"</formula>
    </cfRule>
  </conditionalFormatting>
  <conditionalFormatting sqref="Q69">
    <cfRule type="containsText" dxfId="3186" priority="422" operator="containsText" text="NO SUBSANABLE">
      <formula>NOT(ISERROR(SEARCH(("NO SUBSANABLE"),(Q69))))</formula>
    </cfRule>
  </conditionalFormatting>
  <conditionalFormatting sqref="Q69">
    <cfRule type="containsText" dxfId="3185" priority="423" operator="containsText" text="PENDIENTES POR SUBSANAR">
      <formula>NOT(ISERROR(SEARCH(("PENDIENTES POR SUBSANAR"),(Q69))))</formula>
    </cfRule>
  </conditionalFormatting>
  <conditionalFormatting sqref="Q69">
    <cfRule type="containsText" dxfId="3184" priority="424" operator="containsText" text="SIN OBSERVACIÓN">
      <formula>NOT(ISERROR(SEARCH(("SIN OBSERVACIÓN"),(Q69))))</formula>
    </cfRule>
  </conditionalFormatting>
  <conditionalFormatting sqref="R69">
    <cfRule type="containsBlanks" dxfId="3183" priority="425">
      <formula>LEN(TRIM(R69))=0</formula>
    </cfRule>
  </conditionalFormatting>
  <conditionalFormatting sqref="R69">
    <cfRule type="cellIs" dxfId="3182" priority="426" operator="equal">
      <formula>"NO CUMPLEN CON LO SOLICITADO"</formula>
    </cfRule>
  </conditionalFormatting>
  <conditionalFormatting sqref="R69">
    <cfRule type="cellIs" dxfId="3181" priority="427" operator="equal">
      <formula>"CUMPLEN CON LO SOLICITADO"</formula>
    </cfRule>
  </conditionalFormatting>
  <conditionalFormatting sqref="R69">
    <cfRule type="cellIs" dxfId="3180" priority="428" operator="equal">
      <formula>"PENDIENTES"</formula>
    </cfRule>
  </conditionalFormatting>
  <conditionalFormatting sqref="R69">
    <cfRule type="cellIs" dxfId="3179" priority="429" operator="equal">
      <formula>"NINGUNO"</formula>
    </cfRule>
  </conditionalFormatting>
  <conditionalFormatting sqref="N101">
    <cfRule type="expression" dxfId="3178" priority="305">
      <formula>N101=" "</formula>
    </cfRule>
  </conditionalFormatting>
  <conditionalFormatting sqref="N101">
    <cfRule type="expression" dxfId="3177" priority="306">
      <formula>N101="NO PRESENTÓ CERTIFICADO"</formula>
    </cfRule>
  </conditionalFormatting>
  <conditionalFormatting sqref="N101">
    <cfRule type="expression" dxfId="3176" priority="307">
      <formula>N101="PRESENTÓ CERTIFICADO"</formula>
    </cfRule>
  </conditionalFormatting>
  <conditionalFormatting sqref="P101">
    <cfRule type="expression" dxfId="3175" priority="308">
      <formula>Q101="NO SUBSANABLE"</formula>
    </cfRule>
  </conditionalFormatting>
  <conditionalFormatting sqref="P101">
    <cfRule type="expression" dxfId="3174" priority="309">
      <formula>Q101="REQUERIMIENTOS SUBSANADOS"</formula>
    </cfRule>
  </conditionalFormatting>
  <conditionalFormatting sqref="P101">
    <cfRule type="expression" dxfId="3173" priority="310">
      <formula>Q101="PENDIENTES POR SUBSANAR"</formula>
    </cfRule>
  </conditionalFormatting>
  <conditionalFormatting sqref="P101">
    <cfRule type="expression" dxfId="3172" priority="311">
      <formula>Q101="SIN OBSERVACIÓN"</formula>
    </cfRule>
  </conditionalFormatting>
  <conditionalFormatting sqref="P101">
    <cfRule type="containsBlanks" dxfId="3171" priority="312">
      <formula>LEN(TRIM(P101))=0</formula>
    </cfRule>
  </conditionalFormatting>
  <conditionalFormatting sqref="O101">
    <cfRule type="cellIs" dxfId="3170" priority="313" operator="equal">
      <formula>"PENDIENTE POR DESCRIPCIÓN"</formula>
    </cfRule>
  </conditionalFormatting>
  <conditionalFormatting sqref="O101">
    <cfRule type="cellIs" dxfId="3169" priority="314" operator="equal">
      <formula>"DESCRIPCIÓN INSUFICIENTE"</formula>
    </cfRule>
  </conditionalFormatting>
  <conditionalFormatting sqref="O101">
    <cfRule type="cellIs" dxfId="3168" priority="315" operator="equal">
      <formula>"NO ESTÁ ACORDE A ITEM 5.2.1 (T.R.)"</formula>
    </cfRule>
  </conditionalFormatting>
  <conditionalFormatting sqref="O101">
    <cfRule type="cellIs" dxfId="3167" priority="316" operator="equal">
      <formula>"ACORDE A ITEM 5.2.1 (T.R.)"</formula>
    </cfRule>
  </conditionalFormatting>
  <conditionalFormatting sqref="Q101">
    <cfRule type="containsBlanks" dxfId="3166" priority="317">
      <formula>LEN(TRIM(Q101))=0</formula>
    </cfRule>
  </conditionalFormatting>
  <conditionalFormatting sqref="Q101">
    <cfRule type="cellIs" dxfId="3165" priority="318" operator="equal">
      <formula>"REQUERIMIENTOS SUBSANADOS"</formula>
    </cfRule>
  </conditionalFormatting>
  <conditionalFormatting sqref="Q101">
    <cfRule type="containsText" dxfId="3164" priority="319" operator="containsText" text="NO SUBSANABLE">
      <formula>NOT(ISERROR(SEARCH(("NO SUBSANABLE"),(Q101))))</formula>
    </cfRule>
  </conditionalFormatting>
  <conditionalFormatting sqref="Q101">
    <cfRule type="containsText" dxfId="3163" priority="320" operator="containsText" text="PENDIENTES POR SUBSANAR">
      <formula>NOT(ISERROR(SEARCH(("PENDIENTES POR SUBSANAR"),(Q101))))</formula>
    </cfRule>
  </conditionalFormatting>
  <conditionalFormatting sqref="Q101">
    <cfRule type="containsText" dxfId="3162" priority="321" operator="containsText" text="SIN OBSERVACIÓN">
      <formula>NOT(ISERROR(SEARCH(("SIN OBSERVACIÓN"),(Q101))))</formula>
    </cfRule>
  </conditionalFormatting>
  <conditionalFormatting sqref="R101">
    <cfRule type="containsBlanks" dxfId="3161" priority="322">
      <formula>LEN(TRIM(R101))=0</formula>
    </cfRule>
  </conditionalFormatting>
  <conditionalFormatting sqref="R101">
    <cfRule type="cellIs" dxfId="3160" priority="323" operator="equal">
      <formula>"NO CUMPLEN CON LO SOLICITADO"</formula>
    </cfRule>
  </conditionalFormatting>
  <conditionalFormatting sqref="R101">
    <cfRule type="cellIs" dxfId="3159" priority="324" operator="equal">
      <formula>"CUMPLEN CON LO SOLICITADO"</formula>
    </cfRule>
  </conditionalFormatting>
  <conditionalFormatting sqref="R101">
    <cfRule type="cellIs" dxfId="3158" priority="325" operator="equal">
      <formula>"PENDIENTES"</formula>
    </cfRule>
  </conditionalFormatting>
  <conditionalFormatting sqref="R101">
    <cfRule type="cellIs" dxfId="3157" priority="326" operator="equal">
      <formula>"NINGUNO"</formula>
    </cfRule>
  </conditionalFormatting>
  <conditionalFormatting sqref="H101">
    <cfRule type="notContainsBlanks" dxfId="3156" priority="327">
      <formula>LEN(TRIM(H101))&gt;0</formula>
    </cfRule>
  </conditionalFormatting>
  <conditionalFormatting sqref="G101">
    <cfRule type="notContainsBlanks" dxfId="3155" priority="328">
      <formula>LEN(TRIM(G101))&gt;0</formula>
    </cfRule>
  </conditionalFormatting>
  <conditionalFormatting sqref="F101 F104">
    <cfRule type="notContainsBlanks" dxfId="3154" priority="329">
      <formula>LEN(TRIM(F101))&gt;0</formula>
    </cfRule>
  </conditionalFormatting>
  <conditionalFormatting sqref="E101">
    <cfRule type="notContainsBlanks" dxfId="3153" priority="330">
      <formula>LEN(TRIM(E101))&gt;0</formula>
    </cfRule>
  </conditionalFormatting>
  <conditionalFormatting sqref="D101">
    <cfRule type="notContainsBlanks" dxfId="3152" priority="331">
      <formula>LEN(TRIM(D101))&gt;0</formula>
    </cfRule>
  </conditionalFormatting>
  <conditionalFormatting sqref="C101">
    <cfRule type="notContainsBlanks" dxfId="3151" priority="332">
      <formula>LEN(TRIM(C101))&gt;0</formula>
    </cfRule>
  </conditionalFormatting>
  <conditionalFormatting sqref="I101">
    <cfRule type="notContainsBlanks" dxfId="3150" priority="333">
      <formula>LEN(TRIM(I101))&gt;0</formula>
    </cfRule>
  </conditionalFormatting>
  <conditionalFormatting sqref="N104 N107">
    <cfRule type="expression" dxfId="3149" priority="334">
      <formula>N104=" "</formula>
    </cfRule>
  </conditionalFormatting>
  <conditionalFormatting sqref="N104 N107">
    <cfRule type="expression" dxfId="3148" priority="335">
      <formula>N104="NO PRESENTÓ CERTIFICADO"</formula>
    </cfRule>
  </conditionalFormatting>
  <conditionalFormatting sqref="N104 N107">
    <cfRule type="expression" dxfId="3147" priority="336">
      <formula>N104="PRESENTÓ CERTIFICADO"</formula>
    </cfRule>
  </conditionalFormatting>
  <conditionalFormatting sqref="P104 P107 P110 P113">
    <cfRule type="expression" dxfId="3146" priority="337">
      <formula>Q104="NO SUBSANABLE"</formula>
    </cfRule>
  </conditionalFormatting>
  <conditionalFormatting sqref="P104 P107 P110 P113">
    <cfRule type="expression" dxfId="3145" priority="338">
      <formula>Q104="REQUERIMIENTOS SUBSANADOS"</formula>
    </cfRule>
  </conditionalFormatting>
  <conditionalFormatting sqref="P104 P107 P110 P113">
    <cfRule type="expression" dxfId="3144" priority="339">
      <formula>Q104="PENDIENTES POR SUBSANAR"</formula>
    </cfRule>
  </conditionalFormatting>
  <conditionalFormatting sqref="P104 P107 P110 P113">
    <cfRule type="expression" dxfId="3143" priority="340">
      <formula>Q104="SIN OBSERVACIÓN"</formula>
    </cfRule>
  </conditionalFormatting>
  <conditionalFormatting sqref="P104 P107 P110 P113">
    <cfRule type="containsBlanks" dxfId="3142" priority="341">
      <formula>LEN(TRIM(P104))=0</formula>
    </cfRule>
  </conditionalFormatting>
  <conditionalFormatting sqref="O104 O107">
    <cfRule type="cellIs" dxfId="3141" priority="342" operator="equal">
      <formula>"PENDIENTE POR DESCRIPCIÓN"</formula>
    </cfRule>
  </conditionalFormatting>
  <conditionalFormatting sqref="O104 O107">
    <cfRule type="cellIs" dxfId="3140" priority="343" operator="equal">
      <formula>"DESCRIPCIÓN INSUFICIENTE"</formula>
    </cfRule>
  </conditionalFormatting>
  <conditionalFormatting sqref="O104 O107">
    <cfRule type="cellIs" dxfId="3139" priority="344" operator="equal">
      <formula>"NO ESTÁ ACORDE A ITEM 5.2.1 (T.R.)"</formula>
    </cfRule>
  </conditionalFormatting>
  <conditionalFormatting sqref="O104 O107">
    <cfRule type="cellIs" dxfId="3138" priority="345" operator="equal">
      <formula>"ACORDE A ITEM 5.2.1 (T.R.)"</formula>
    </cfRule>
  </conditionalFormatting>
  <conditionalFormatting sqref="Q104 Q107">
    <cfRule type="containsBlanks" dxfId="3137" priority="346">
      <formula>LEN(TRIM(Q104))=0</formula>
    </cfRule>
  </conditionalFormatting>
  <conditionalFormatting sqref="Q104 Q107">
    <cfRule type="cellIs" dxfId="3136" priority="347" operator="equal">
      <formula>"REQUERIMIENTOS SUBSANADOS"</formula>
    </cfRule>
  </conditionalFormatting>
  <conditionalFormatting sqref="Q104 Q107">
    <cfRule type="containsText" dxfId="3135" priority="348" operator="containsText" text="NO SUBSANABLE">
      <formula>NOT(ISERROR(SEARCH(("NO SUBSANABLE"),(Q104))))</formula>
    </cfRule>
  </conditionalFormatting>
  <conditionalFormatting sqref="Q104 Q107">
    <cfRule type="containsText" dxfId="3134" priority="349" operator="containsText" text="PENDIENTES POR SUBSANAR">
      <formula>NOT(ISERROR(SEARCH(("PENDIENTES POR SUBSANAR"),(Q104))))</formula>
    </cfRule>
  </conditionalFormatting>
  <conditionalFormatting sqref="Q104 Q107">
    <cfRule type="containsText" dxfId="3133" priority="350" operator="containsText" text="SIN OBSERVACIÓN">
      <formula>NOT(ISERROR(SEARCH(("SIN OBSERVACIÓN"),(Q104))))</formula>
    </cfRule>
  </conditionalFormatting>
  <conditionalFormatting sqref="R104 R107">
    <cfRule type="containsBlanks" dxfId="3132" priority="351">
      <formula>LEN(TRIM(R104))=0</formula>
    </cfRule>
  </conditionalFormatting>
  <conditionalFormatting sqref="R104 R107">
    <cfRule type="cellIs" dxfId="3131" priority="352" operator="equal">
      <formula>"NO CUMPLEN CON LO SOLICITADO"</formula>
    </cfRule>
  </conditionalFormatting>
  <conditionalFormatting sqref="R104 R107">
    <cfRule type="cellIs" dxfId="3130" priority="353" operator="equal">
      <formula>"CUMPLEN CON LO SOLICITADO"</formula>
    </cfRule>
  </conditionalFormatting>
  <conditionalFormatting sqref="R104 R107">
    <cfRule type="cellIs" dxfId="3129" priority="354" operator="equal">
      <formula>"PENDIENTES"</formula>
    </cfRule>
  </conditionalFormatting>
  <conditionalFormatting sqref="R104 R107">
    <cfRule type="cellIs" dxfId="3128" priority="355" operator="equal">
      <formula>"NINGUNO"</formula>
    </cfRule>
  </conditionalFormatting>
  <conditionalFormatting sqref="G104 G107">
    <cfRule type="notContainsBlanks" dxfId="3127" priority="356">
      <formula>LEN(TRIM(G104))&gt;0</formula>
    </cfRule>
  </conditionalFormatting>
  <conditionalFormatting sqref="F107">
    <cfRule type="notContainsBlanks" dxfId="3126" priority="357">
      <formula>LEN(TRIM(F107))&gt;0</formula>
    </cfRule>
  </conditionalFormatting>
  <conditionalFormatting sqref="E104 E107">
    <cfRule type="notContainsBlanks" dxfId="3125" priority="358">
      <formula>LEN(TRIM(E104))&gt;0</formula>
    </cfRule>
  </conditionalFormatting>
  <conditionalFormatting sqref="D104 D107">
    <cfRule type="notContainsBlanks" dxfId="3124" priority="359">
      <formula>LEN(TRIM(D104))&gt;0</formula>
    </cfRule>
  </conditionalFormatting>
  <conditionalFormatting sqref="C104 C107">
    <cfRule type="notContainsBlanks" dxfId="3123" priority="360">
      <formula>LEN(TRIM(C104))&gt;0</formula>
    </cfRule>
  </conditionalFormatting>
  <conditionalFormatting sqref="N110">
    <cfRule type="expression" dxfId="3122" priority="361">
      <formula>N110=" "</formula>
    </cfRule>
  </conditionalFormatting>
  <conditionalFormatting sqref="N110">
    <cfRule type="expression" dxfId="3121" priority="362">
      <formula>N110="NO PRESENTÓ CERTIFICADO"</formula>
    </cfRule>
  </conditionalFormatting>
  <conditionalFormatting sqref="N110">
    <cfRule type="expression" dxfId="3120" priority="363">
      <formula>N110="PRESENTÓ CERTIFICADO"</formula>
    </cfRule>
  </conditionalFormatting>
  <conditionalFormatting sqref="P110">
    <cfRule type="expression" dxfId="3119" priority="364">
      <formula>Q110="NO SUBSANABLE"</formula>
    </cfRule>
  </conditionalFormatting>
  <conditionalFormatting sqref="P110">
    <cfRule type="expression" dxfId="3118" priority="365">
      <formula>Q110="REQUERIMIENTOS SUBSANADOS"</formula>
    </cfRule>
  </conditionalFormatting>
  <conditionalFormatting sqref="P110">
    <cfRule type="expression" dxfId="3117" priority="366">
      <formula>Q110="PENDIENTES POR SUBSANAR"</formula>
    </cfRule>
  </conditionalFormatting>
  <conditionalFormatting sqref="P110">
    <cfRule type="expression" dxfId="3116" priority="367">
      <formula>Q110="SIN OBSERVACIÓN"</formula>
    </cfRule>
  </conditionalFormatting>
  <conditionalFormatting sqref="P110">
    <cfRule type="containsBlanks" dxfId="3115" priority="368">
      <formula>LEN(TRIM(P110))=0</formula>
    </cfRule>
  </conditionalFormatting>
  <conditionalFormatting sqref="O110">
    <cfRule type="cellIs" dxfId="3114" priority="369" operator="equal">
      <formula>"PENDIENTE POR DESCRIPCIÓN"</formula>
    </cfRule>
  </conditionalFormatting>
  <conditionalFormatting sqref="O110">
    <cfRule type="cellIs" dxfId="3113" priority="370" operator="equal">
      <formula>"DESCRIPCIÓN INSUFICIENTE"</formula>
    </cfRule>
  </conditionalFormatting>
  <conditionalFormatting sqref="O110">
    <cfRule type="cellIs" dxfId="3112" priority="371" operator="equal">
      <formula>"NO ESTÁ ACORDE A ITEM 5.2.1 (T.R.)"</formula>
    </cfRule>
  </conditionalFormatting>
  <conditionalFormatting sqref="O110">
    <cfRule type="cellIs" dxfId="3111" priority="372" operator="equal">
      <formula>"ACORDE A ITEM 5.2.1 (T.R.)"</formula>
    </cfRule>
  </conditionalFormatting>
  <conditionalFormatting sqref="Q110">
    <cfRule type="containsBlanks" dxfId="3110" priority="373">
      <formula>LEN(TRIM(Q110))=0</formula>
    </cfRule>
  </conditionalFormatting>
  <conditionalFormatting sqref="Q110">
    <cfRule type="cellIs" dxfId="3109" priority="374" operator="equal">
      <formula>"REQUERIMIENTOS SUBSANADOS"</formula>
    </cfRule>
  </conditionalFormatting>
  <conditionalFormatting sqref="Q110">
    <cfRule type="containsText" dxfId="3108" priority="375" operator="containsText" text="NO SUBSANABLE">
      <formula>NOT(ISERROR(SEARCH(("NO SUBSANABLE"),(Q110))))</formula>
    </cfRule>
  </conditionalFormatting>
  <conditionalFormatting sqref="Q110">
    <cfRule type="containsText" dxfId="3107" priority="376" operator="containsText" text="PENDIENTES POR SUBSANAR">
      <formula>NOT(ISERROR(SEARCH(("PENDIENTES POR SUBSANAR"),(Q110))))</formula>
    </cfRule>
  </conditionalFormatting>
  <conditionalFormatting sqref="Q110">
    <cfRule type="containsText" dxfId="3106" priority="377" operator="containsText" text="SIN OBSERVACIÓN">
      <formula>NOT(ISERROR(SEARCH(("SIN OBSERVACIÓN"),(Q110))))</formula>
    </cfRule>
  </conditionalFormatting>
  <conditionalFormatting sqref="R110">
    <cfRule type="containsBlanks" dxfId="3105" priority="378">
      <formula>LEN(TRIM(R110))=0</formula>
    </cfRule>
  </conditionalFormatting>
  <conditionalFormatting sqref="R110">
    <cfRule type="cellIs" dxfId="3104" priority="379" operator="equal">
      <formula>"NO CUMPLEN CON LO SOLICITADO"</formula>
    </cfRule>
  </conditionalFormatting>
  <conditionalFormatting sqref="R110">
    <cfRule type="cellIs" dxfId="3103" priority="380" operator="equal">
      <formula>"CUMPLEN CON LO SOLICITADO"</formula>
    </cfRule>
  </conditionalFormatting>
  <conditionalFormatting sqref="R110">
    <cfRule type="cellIs" dxfId="3102" priority="381" operator="equal">
      <formula>"PENDIENTES"</formula>
    </cfRule>
  </conditionalFormatting>
  <conditionalFormatting sqref="R110">
    <cfRule type="cellIs" dxfId="3101" priority="382" operator="equal">
      <formula>"NINGUNO"</formula>
    </cfRule>
  </conditionalFormatting>
  <conditionalFormatting sqref="G110">
    <cfRule type="notContainsBlanks" dxfId="3100" priority="383">
      <formula>LEN(TRIM(G110))&gt;0</formula>
    </cfRule>
  </conditionalFormatting>
  <conditionalFormatting sqref="F110">
    <cfRule type="notContainsBlanks" dxfId="3099" priority="384">
      <formula>LEN(TRIM(F110))&gt;0</formula>
    </cfRule>
  </conditionalFormatting>
  <conditionalFormatting sqref="E110">
    <cfRule type="notContainsBlanks" dxfId="3098" priority="385">
      <formula>LEN(TRIM(E110))&gt;0</formula>
    </cfRule>
  </conditionalFormatting>
  <conditionalFormatting sqref="D110">
    <cfRule type="notContainsBlanks" dxfId="3097" priority="386">
      <formula>LEN(TRIM(D110))&gt;0</formula>
    </cfRule>
  </conditionalFormatting>
  <conditionalFormatting sqref="C110">
    <cfRule type="notContainsBlanks" dxfId="3096" priority="387">
      <formula>LEN(TRIM(C110))&gt;0</formula>
    </cfRule>
  </conditionalFormatting>
  <conditionalFormatting sqref="N113">
    <cfRule type="expression" dxfId="3095" priority="388">
      <formula>N113=" "</formula>
    </cfRule>
  </conditionalFormatting>
  <conditionalFormatting sqref="N113">
    <cfRule type="expression" dxfId="3094" priority="389">
      <formula>N113="NO PRESENTÓ CERTIFICADO"</formula>
    </cfRule>
  </conditionalFormatting>
  <conditionalFormatting sqref="N113">
    <cfRule type="expression" dxfId="3093" priority="390">
      <formula>N113="PRESENTÓ CERTIFICADO"</formula>
    </cfRule>
  </conditionalFormatting>
  <conditionalFormatting sqref="P113">
    <cfRule type="expression" dxfId="3092" priority="391">
      <formula>Q113="NO SUBSANABLE"</formula>
    </cfRule>
  </conditionalFormatting>
  <conditionalFormatting sqref="P113">
    <cfRule type="expression" dxfId="3091" priority="392">
      <formula>Q113="REQUERIMIENTOS SUBSANADOS"</formula>
    </cfRule>
  </conditionalFormatting>
  <conditionalFormatting sqref="P113">
    <cfRule type="expression" dxfId="3090" priority="393">
      <formula>Q113="PENDIENTES POR SUBSANAR"</formula>
    </cfRule>
  </conditionalFormatting>
  <conditionalFormatting sqref="P113">
    <cfRule type="expression" dxfId="3089" priority="394">
      <formula>Q113="SIN OBSERVACIÓN"</formula>
    </cfRule>
  </conditionalFormatting>
  <conditionalFormatting sqref="P113">
    <cfRule type="containsBlanks" dxfId="3088" priority="395">
      <formula>LEN(TRIM(P113))=0</formula>
    </cfRule>
  </conditionalFormatting>
  <conditionalFormatting sqref="O113">
    <cfRule type="cellIs" dxfId="3087" priority="396" operator="equal">
      <formula>"PENDIENTE POR DESCRIPCIÓN"</formula>
    </cfRule>
  </conditionalFormatting>
  <conditionalFormatting sqref="O113">
    <cfRule type="cellIs" dxfId="3086" priority="397" operator="equal">
      <formula>"DESCRIPCIÓN INSUFICIENTE"</formula>
    </cfRule>
  </conditionalFormatting>
  <conditionalFormatting sqref="O113">
    <cfRule type="cellIs" dxfId="3085" priority="398" operator="equal">
      <formula>"NO ESTÁ ACORDE A ITEM 5.2.1 (T.R.)"</formula>
    </cfRule>
  </conditionalFormatting>
  <conditionalFormatting sqref="O113">
    <cfRule type="cellIs" dxfId="3084" priority="399" operator="equal">
      <formula>"ACORDE A ITEM 5.2.1 (T.R.)"</formula>
    </cfRule>
  </conditionalFormatting>
  <conditionalFormatting sqref="Q113">
    <cfRule type="containsBlanks" dxfId="3083" priority="400">
      <formula>LEN(TRIM(Q113))=0</formula>
    </cfRule>
  </conditionalFormatting>
  <conditionalFormatting sqref="Q113">
    <cfRule type="cellIs" dxfId="3082" priority="401" operator="equal">
      <formula>"REQUERIMIENTOS SUBSANADOS"</formula>
    </cfRule>
  </conditionalFormatting>
  <conditionalFormatting sqref="Q113">
    <cfRule type="containsText" dxfId="3081" priority="402" operator="containsText" text="NO SUBSANABLE">
      <formula>NOT(ISERROR(SEARCH(("NO SUBSANABLE"),(Q113))))</formula>
    </cfRule>
  </conditionalFormatting>
  <conditionalFormatting sqref="Q113">
    <cfRule type="containsText" dxfId="3080" priority="403" operator="containsText" text="PENDIENTES POR SUBSANAR">
      <formula>NOT(ISERROR(SEARCH(("PENDIENTES POR SUBSANAR"),(Q113))))</formula>
    </cfRule>
  </conditionalFormatting>
  <conditionalFormatting sqref="Q113">
    <cfRule type="containsText" dxfId="3079" priority="404" operator="containsText" text="SIN OBSERVACIÓN">
      <formula>NOT(ISERROR(SEARCH(("SIN OBSERVACIÓN"),(Q113))))</formula>
    </cfRule>
  </conditionalFormatting>
  <conditionalFormatting sqref="R113">
    <cfRule type="containsBlanks" dxfId="3078" priority="405">
      <formula>LEN(TRIM(R113))=0</formula>
    </cfRule>
  </conditionalFormatting>
  <conditionalFormatting sqref="R113">
    <cfRule type="cellIs" dxfId="3077" priority="406" operator="equal">
      <formula>"NO CUMPLEN CON LO SOLICITADO"</formula>
    </cfRule>
  </conditionalFormatting>
  <conditionalFormatting sqref="R113">
    <cfRule type="cellIs" dxfId="3076" priority="407" operator="equal">
      <formula>"CUMPLEN CON LO SOLICITADO"</formula>
    </cfRule>
  </conditionalFormatting>
  <conditionalFormatting sqref="R113">
    <cfRule type="cellIs" dxfId="3075" priority="408" operator="equal">
      <formula>"PENDIENTES"</formula>
    </cfRule>
  </conditionalFormatting>
  <conditionalFormatting sqref="R113">
    <cfRule type="cellIs" dxfId="3074" priority="409" operator="equal">
      <formula>"NINGUNO"</formula>
    </cfRule>
  </conditionalFormatting>
  <conditionalFormatting sqref="G113">
    <cfRule type="notContainsBlanks" dxfId="3073" priority="410">
      <formula>LEN(TRIM(G113))&gt;0</formula>
    </cfRule>
  </conditionalFormatting>
  <conditionalFormatting sqref="F113">
    <cfRule type="notContainsBlanks" dxfId="3072" priority="411">
      <formula>LEN(TRIM(F113))&gt;0</formula>
    </cfRule>
  </conditionalFormatting>
  <conditionalFormatting sqref="E113">
    <cfRule type="notContainsBlanks" dxfId="3071" priority="412">
      <formula>LEN(TRIM(E113))&gt;0</formula>
    </cfRule>
  </conditionalFormatting>
  <conditionalFormatting sqref="D113">
    <cfRule type="notContainsBlanks" dxfId="3070" priority="413">
      <formula>LEN(TRIM(D113))&gt;0</formula>
    </cfRule>
  </conditionalFormatting>
  <conditionalFormatting sqref="C113">
    <cfRule type="notContainsBlanks" dxfId="3069" priority="414">
      <formula>LEN(TRIM(C113))&gt;0</formula>
    </cfRule>
  </conditionalFormatting>
  <conditionalFormatting sqref="J108:J109">
    <cfRule type="cellIs" dxfId="3068" priority="275" operator="equal">
      <formula>"NO CUMPLE"</formula>
    </cfRule>
  </conditionalFormatting>
  <conditionalFormatting sqref="J108:J109">
    <cfRule type="cellIs" dxfId="3067" priority="276" operator="equal">
      <formula>"CUMPLE"</formula>
    </cfRule>
  </conditionalFormatting>
  <conditionalFormatting sqref="M101:M115">
    <cfRule type="expression" dxfId="3066" priority="277">
      <formula>L101="NO CUMPLE"</formula>
    </cfRule>
  </conditionalFormatting>
  <conditionalFormatting sqref="M101:M115">
    <cfRule type="expression" dxfId="3065" priority="278">
      <formula>L101="CUMPLE"</formula>
    </cfRule>
  </conditionalFormatting>
  <conditionalFormatting sqref="J101">
    <cfRule type="cellIs" dxfId="3064" priority="279" operator="equal">
      <formula>"NO CUMPLE"</formula>
    </cfRule>
  </conditionalFormatting>
  <conditionalFormatting sqref="J101">
    <cfRule type="cellIs" dxfId="3063" priority="280" operator="equal">
      <formula>"CUMPLE"</formula>
    </cfRule>
  </conditionalFormatting>
  <conditionalFormatting sqref="L101:L103">
    <cfRule type="cellIs" dxfId="3062" priority="281" operator="equal">
      <formula>"NO CUMPLE"</formula>
    </cfRule>
  </conditionalFormatting>
  <conditionalFormatting sqref="L101:L103">
    <cfRule type="cellIs" dxfId="3061" priority="282" operator="equal">
      <formula>"CUMPLE"</formula>
    </cfRule>
  </conditionalFormatting>
  <conditionalFormatting sqref="J102:J103">
    <cfRule type="cellIs" dxfId="3060" priority="283" operator="equal">
      <formula>"NO CUMPLE"</formula>
    </cfRule>
  </conditionalFormatting>
  <conditionalFormatting sqref="J102:J103">
    <cfRule type="cellIs" dxfId="3059" priority="284" operator="equal">
      <formula>"CUMPLE"</formula>
    </cfRule>
  </conditionalFormatting>
  <conditionalFormatting sqref="J104">
    <cfRule type="cellIs" dxfId="3058" priority="285" operator="equal">
      <formula>"NO CUMPLE"</formula>
    </cfRule>
  </conditionalFormatting>
  <conditionalFormatting sqref="J104">
    <cfRule type="cellIs" dxfId="3057" priority="286" operator="equal">
      <formula>"CUMPLE"</formula>
    </cfRule>
  </conditionalFormatting>
  <conditionalFormatting sqref="J105:J106">
    <cfRule type="cellIs" dxfId="3056" priority="287" operator="equal">
      <formula>"NO CUMPLE"</formula>
    </cfRule>
  </conditionalFormatting>
  <conditionalFormatting sqref="J105:J106">
    <cfRule type="cellIs" dxfId="3055" priority="288" operator="equal">
      <formula>"CUMPLE"</formula>
    </cfRule>
  </conditionalFormatting>
  <conditionalFormatting sqref="J107">
    <cfRule type="cellIs" dxfId="3054" priority="289" operator="equal">
      <formula>"NO CUMPLE"</formula>
    </cfRule>
  </conditionalFormatting>
  <conditionalFormatting sqref="J107">
    <cfRule type="cellIs" dxfId="3053" priority="290" operator="equal">
      <formula>"CUMPLE"</formula>
    </cfRule>
  </conditionalFormatting>
  <conditionalFormatting sqref="J110">
    <cfRule type="cellIs" dxfId="3052" priority="291" operator="equal">
      <formula>"NO CUMPLE"</formula>
    </cfRule>
  </conditionalFormatting>
  <conditionalFormatting sqref="J110">
    <cfRule type="cellIs" dxfId="3051" priority="292" operator="equal">
      <formula>"CUMPLE"</formula>
    </cfRule>
  </conditionalFormatting>
  <conditionalFormatting sqref="J111:J112">
    <cfRule type="cellIs" dxfId="3050" priority="293" operator="equal">
      <formula>"NO CUMPLE"</formula>
    </cfRule>
  </conditionalFormatting>
  <conditionalFormatting sqref="J111:J112">
    <cfRule type="cellIs" dxfId="3049" priority="294" operator="equal">
      <formula>"CUMPLE"</formula>
    </cfRule>
  </conditionalFormatting>
  <conditionalFormatting sqref="J113">
    <cfRule type="cellIs" dxfId="3048" priority="295" operator="equal">
      <formula>"NO CUMPLE"</formula>
    </cfRule>
  </conditionalFormatting>
  <conditionalFormatting sqref="J113">
    <cfRule type="cellIs" dxfId="3047" priority="296" operator="equal">
      <formula>"CUMPLE"</formula>
    </cfRule>
  </conditionalFormatting>
  <conditionalFormatting sqref="J114:J115">
    <cfRule type="cellIs" dxfId="3046" priority="297" operator="equal">
      <formula>"NO CUMPLE"</formula>
    </cfRule>
  </conditionalFormatting>
  <conditionalFormatting sqref="J114:J115">
    <cfRule type="cellIs" dxfId="3045" priority="298" operator="equal">
      <formula>"CUMPLE"</formula>
    </cfRule>
  </conditionalFormatting>
  <conditionalFormatting sqref="K101:K103">
    <cfRule type="expression" dxfId="3044" priority="299">
      <formula>J101="NO CUMPLE"</formula>
    </cfRule>
  </conditionalFormatting>
  <conditionalFormatting sqref="K101:K103">
    <cfRule type="expression" dxfId="3043" priority="300">
      <formula>J101="CUMPLE"</formula>
    </cfRule>
  </conditionalFormatting>
  <conditionalFormatting sqref="K104:K115">
    <cfRule type="expression" dxfId="3042" priority="301">
      <formula>J104="NO CUMPLE"</formula>
    </cfRule>
  </conditionalFormatting>
  <conditionalFormatting sqref="K104:K115">
    <cfRule type="expression" dxfId="3041" priority="302">
      <formula>J104="CUMPLE"</formula>
    </cfRule>
  </conditionalFormatting>
  <conditionalFormatting sqref="L104:L115">
    <cfRule type="cellIs" dxfId="3040" priority="303" operator="equal">
      <formula>"NO CUMPLE"</formula>
    </cfRule>
  </conditionalFormatting>
  <conditionalFormatting sqref="L104:L115">
    <cfRule type="cellIs" dxfId="3039" priority="304" operator="equal">
      <formula>"CUMPLE"</formula>
    </cfRule>
  </conditionalFormatting>
  <conditionalFormatting sqref="H104 H107 H110 H113">
    <cfRule type="notContainsBlanks" dxfId="3038" priority="273">
      <formula>LEN(TRIM(H104))&gt;0</formula>
    </cfRule>
  </conditionalFormatting>
  <conditionalFormatting sqref="I104 I107 I110 I113">
    <cfRule type="notContainsBlanks" dxfId="3037" priority="274">
      <formula>LEN(TRIM(I104))&gt;0</formula>
    </cfRule>
  </conditionalFormatting>
  <conditionalFormatting sqref="N79">
    <cfRule type="expression" dxfId="3036" priority="157">
      <formula>N79=" "</formula>
    </cfRule>
  </conditionalFormatting>
  <conditionalFormatting sqref="N79">
    <cfRule type="expression" dxfId="3035" priority="158">
      <formula>N79="NO PRESENTÓ CERTIFICADO"</formula>
    </cfRule>
  </conditionalFormatting>
  <conditionalFormatting sqref="N79">
    <cfRule type="expression" dxfId="3034" priority="159">
      <formula>N79="PRESENTÓ CERTIFICADO"</formula>
    </cfRule>
  </conditionalFormatting>
  <conditionalFormatting sqref="P79">
    <cfRule type="expression" dxfId="3033" priority="160">
      <formula>Q79="NO SUBSANABLE"</formula>
    </cfRule>
  </conditionalFormatting>
  <conditionalFormatting sqref="P79">
    <cfRule type="expression" dxfId="3032" priority="161">
      <formula>Q79="REQUERIMIENTOS SUBSANADOS"</formula>
    </cfRule>
  </conditionalFormatting>
  <conditionalFormatting sqref="P79">
    <cfRule type="expression" dxfId="3031" priority="162">
      <formula>Q79="PENDIENTES POR SUBSANAR"</formula>
    </cfRule>
  </conditionalFormatting>
  <conditionalFormatting sqref="P79">
    <cfRule type="expression" dxfId="3030" priority="163">
      <formula>Q79="SIN OBSERVACIÓN"</formula>
    </cfRule>
  </conditionalFormatting>
  <conditionalFormatting sqref="P79">
    <cfRule type="containsBlanks" dxfId="3029" priority="164">
      <formula>LEN(TRIM(P79))=0</formula>
    </cfRule>
  </conditionalFormatting>
  <conditionalFormatting sqref="O79">
    <cfRule type="cellIs" dxfId="3028" priority="165" operator="equal">
      <formula>"PENDIENTE POR DESCRIPCIÓN"</formula>
    </cfRule>
  </conditionalFormatting>
  <conditionalFormatting sqref="O79">
    <cfRule type="cellIs" dxfId="3027" priority="166" operator="equal">
      <formula>"DESCRIPCIÓN INSUFICIENTE"</formula>
    </cfRule>
  </conditionalFormatting>
  <conditionalFormatting sqref="O79">
    <cfRule type="cellIs" dxfId="3026" priority="167" operator="equal">
      <formula>"NO ESTÁ ACORDE A ITEM 5.2.1 (T.R.)"</formula>
    </cfRule>
  </conditionalFormatting>
  <conditionalFormatting sqref="O79">
    <cfRule type="cellIs" dxfId="3025" priority="168" operator="equal">
      <formula>"ACORDE A ITEM 5.2.1 (T.R.)"</formula>
    </cfRule>
  </conditionalFormatting>
  <conditionalFormatting sqref="Q79">
    <cfRule type="containsBlanks" dxfId="3024" priority="169">
      <formula>LEN(TRIM(Q79))=0</formula>
    </cfRule>
  </conditionalFormatting>
  <conditionalFormatting sqref="Q79">
    <cfRule type="cellIs" dxfId="3023" priority="170" operator="equal">
      <formula>"REQUERIMIENTOS SUBSANADOS"</formula>
    </cfRule>
  </conditionalFormatting>
  <conditionalFormatting sqref="Q79">
    <cfRule type="containsText" dxfId="3022" priority="171" operator="containsText" text="NO SUBSANABLE">
      <formula>NOT(ISERROR(SEARCH(("NO SUBSANABLE"),(Q79))))</formula>
    </cfRule>
  </conditionalFormatting>
  <conditionalFormatting sqref="Q79">
    <cfRule type="containsText" dxfId="3021" priority="172" operator="containsText" text="PENDIENTES POR SUBSANAR">
      <formula>NOT(ISERROR(SEARCH(("PENDIENTES POR SUBSANAR"),(Q79))))</formula>
    </cfRule>
  </conditionalFormatting>
  <conditionalFormatting sqref="Q79">
    <cfRule type="containsText" dxfId="3020" priority="173" operator="containsText" text="SIN OBSERVACIÓN">
      <formula>NOT(ISERROR(SEARCH(("SIN OBSERVACIÓN"),(Q79))))</formula>
    </cfRule>
  </conditionalFormatting>
  <conditionalFormatting sqref="R79">
    <cfRule type="containsBlanks" dxfId="3019" priority="174">
      <formula>LEN(TRIM(R79))=0</formula>
    </cfRule>
  </conditionalFormatting>
  <conditionalFormatting sqref="R79">
    <cfRule type="cellIs" dxfId="3018" priority="175" operator="equal">
      <formula>"NO CUMPLEN CON LO SOLICITADO"</formula>
    </cfRule>
  </conditionalFormatting>
  <conditionalFormatting sqref="R79">
    <cfRule type="cellIs" dxfId="3017" priority="176" operator="equal">
      <formula>"CUMPLEN CON LO SOLICITADO"</formula>
    </cfRule>
  </conditionalFormatting>
  <conditionalFormatting sqref="R79">
    <cfRule type="cellIs" dxfId="3016" priority="177" operator="equal">
      <formula>"PENDIENTES"</formula>
    </cfRule>
  </conditionalFormatting>
  <conditionalFormatting sqref="R79">
    <cfRule type="cellIs" dxfId="3015" priority="178" operator="equal">
      <formula>"NINGUNO"</formula>
    </cfRule>
  </conditionalFormatting>
  <conditionalFormatting sqref="H79">
    <cfRule type="notContainsBlanks" dxfId="3014" priority="179">
      <formula>LEN(TRIM(H79))&gt;0</formula>
    </cfRule>
  </conditionalFormatting>
  <conditionalFormatting sqref="G79">
    <cfRule type="notContainsBlanks" dxfId="3013" priority="180">
      <formula>LEN(TRIM(G79))&gt;0</formula>
    </cfRule>
  </conditionalFormatting>
  <conditionalFormatting sqref="F79">
    <cfRule type="notContainsBlanks" dxfId="3012" priority="181">
      <formula>LEN(TRIM(F79))&gt;0</formula>
    </cfRule>
  </conditionalFormatting>
  <conditionalFormatting sqref="E79">
    <cfRule type="notContainsBlanks" dxfId="3011" priority="182">
      <formula>LEN(TRIM(E79))&gt;0</formula>
    </cfRule>
  </conditionalFormatting>
  <conditionalFormatting sqref="D79">
    <cfRule type="notContainsBlanks" dxfId="3010" priority="183">
      <formula>LEN(TRIM(D79))&gt;0</formula>
    </cfRule>
  </conditionalFormatting>
  <conditionalFormatting sqref="C79">
    <cfRule type="notContainsBlanks" dxfId="3009" priority="184">
      <formula>LEN(TRIM(C79))&gt;0</formula>
    </cfRule>
  </conditionalFormatting>
  <conditionalFormatting sqref="I79">
    <cfRule type="notContainsBlanks" dxfId="3008" priority="185">
      <formula>LEN(TRIM(I79))&gt;0</formula>
    </cfRule>
  </conditionalFormatting>
  <conditionalFormatting sqref="N85">
    <cfRule type="expression" dxfId="3007" priority="186">
      <formula>N85=" "</formula>
    </cfRule>
  </conditionalFormatting>
  <conditionalFormatting sqref="N85">
    <cfRule type="expression" dxfId="3006" priority="187">
      <formula>N85="NO PRESENTÓ CERTIFICADO"</formula>
    </cfRule>
  </conditionalFormatting>
  <conditionalFormatting sqref="N85">
    <cfRule type="expression" dxfId="3005" priority="188">
      <formula>N85="PRESENTÓ CERTIFICADO"</formula>
    </cfRule>
  </conditionalFormatting>
  <conditionalFormatting sqref="P85">
    <cfRule type="expression" dxfId="3004" priority="189">
      <formula>Q85="NO SUBSANABLE"</formula>
    </cfRule>
  </conditionalFormatting>
  <conditionalFormatting sqref="P85">
    <cfRule type="expression" dxfId="3003" priority="190">
      <formula>Q85="REQUERIMIENTOS SUBSANADOS"</formula>
    </cfRule>
  </conditionalFormatting>
  <conditionalFormatting sqref="P85">
    <cfRule type="expression" dxfId="3002" priority="191">
      <formula>Q85="PENDIENTES POR SUBSANAR"</formula>
    </cfRule>
  </conditionalFormatting>
  <conditionalFormatting sqref="P85">
    <cfRule type="expression" dxfId="3001" priority="192">
      <formula>Q85="SIN OBSERVACIÓN"</formula>
    </cfRule>
  </conditionalFormatting>
  <conditionalFormatting sqref="P85">
    <cfRule type="containsBlanks" dxfId="3000" priority="193">
      <formula>LEN(TRIM(P85))=0</formula>
    </cfRule>
  </conditionalFormatting>
  <conditionalFormatting sqref="O85">
    <cfRule type="cellIs" dxfId="2999" priority="194" operator="equal">
      <formula>"PENDIENTE POR DESCRIPCIÓN"</formula>
    </cfRule>
  </conditionalFormatting>
  <conditionalFormatting sqref="O85">
    <cfRule type="cellIs" dxfId="2998" priority="195" operator="equal">
      <formula>"DESCRIPCIÓN INSUFICIENTE"</formula>
    </cfRule>
  </conditionalFormatting>
  <conditionalFormatting sqref="O85">
    <cfRule type="cellIs" dxfId="2997" priority="196" operator="equal">
      <formula>"NO ESTÁ ACORDE A ITEM 5.2.1 (T.R.)"</formula>
    </cfRule>
  </conditionalFormatting>
  <conditionalFormatting sqref="O85">
    <cfRule type="cellIs" dxfId="2996" priority="197" operator="equal">
      <formula>"ACORDE A ITEM 5.2.1 (T.R.)"</formula>
    </cfRule>
  </conditionalFormatting>
  <conditionalFormatting sqref="Q85">
    <cfRule type="containsBlanks" dxfId="2995" priority="198">
      <formula>LEN(TRIM(Q85))=0</formula>
    </cfRule>
  </conditionalFormatting>
  <conditionalFormatting sqref="Q85">
    <cfRule type="cellIs" dxfId="2994" priority="199" operator="equal">
      <formula>"REQUERIMIENTOS SUBSANADOS"</formula>
    </cfRule>
  </conditionalFormatting>
  <conditionalFormatting sqref="Q85">
    <cfRule type="containsText" dxfId="2993" priority="200" operator="containsText" text="NO SUBSANABLE">
      <formula>NOT(ISERROR(SEARCH(("NO SUBSANABLE"),(Q85))))</formula>
    </cfRule>
  </conditionalFormatting>
  <conditionalFormatting sqref="Q85">
    <cfRule type="containsText" dxfId="2992" priority="201" operator="containsText" text="PENDIENTES POR SUBSANAR">
      <formula>NOT(ISERROR(SEARCH(("PENDIENTES POR SUBSANAR"),(Q85))))</formula>
    </cfRule>
  </conditionalFormatting>
  <conditionalFormatting sqref="Q85">
    <cfRule type="containsText" dxfId="2991" priority="202" operator="containsText" text="SIN OBSERVACIÓN">
      <formula>NOT(ISERROR(SEARCH(("SIN OBSERVACIÓN"),(Q85))))</formula>
    </cfRule>
  </conditionalFormatting>
  <conditionalFormatting sqref="R85">
    <cfRule type="containsBlanks" dxfId="2990" priority="203">
      <formula>LEN(TRIM(R85))=0</formula>
    </cfRule>
  </conditionalFormatting>
  <conditionalFormatting sqref="R85">
    <cfRule type="cellIs" dxfId="2989" priority="204" operator="equal">
      <formula>"NO CUMPLEN CON LO SOLICITADO"</formula>
    </cfRule>
  </conditionalFormatting>
  <conditionalFormatting sqref="R85">
    <cfRule type="cellIs" dxfId="2988" priority="205" operator="equal">
      <formula>"CUMPLEN CON LO SOLICITADO"</formula>
    </cfRule>
  </conditionalFormatting>
  <conditionalFormatting sqref="R85">
    <cfRule type="cellIs" dxfId="2987" priority="206" operator="equal">
      <formula>"PENDIENTES"</formula>
    </cfRule>
  </conditionalFormatting>
  <conditionalFormatting sqref="R85">
    <cfRule type="cellIs" dxfId="2986" priority="207" operator="equal">
      <formula>"NINGUNO"</formula>
    </cfRule>
  </conditionalFormatting>
  <conditionalFormatting sqref="G82 G85">
    <cfRule type="notContainsBlanks" dxfId="2985" priority="209">
      <formula>LEN(TRIM(G82))&gt;0</formula>
    </cfRule>
  </conditionalFormatting>
  <conditionalFormatting sqref="F82">
    <cfRule type="notContainsBlanks" dxfId="2984" priority="210">
      <formula>LEN(TRIM(F82))&gt;0</formula>
    </cfRule>
  </conditionalFormatting>
  <conditionalFormatting sqref="E82 E85">
    <cfRule type="notContainsBlanks" dxfId="2983" priority="211">
      <formula>LEN(TRIM(E82))&gt;0</formula>
    </cfRule>
  </conditionalFormatting>
  <conditionalFormatting sqref="D82 D85">
    <cfRule type="notContainsBlanks" dxfId="2982" priority="212">
      <formula>LEN(TRIM(D82))&gt;0</formula>
    </cfRule>
  </conditionalFormatting>
  <conditionalFormatting sqref="C82 C85">
    <cfRule type="notContainsBlanks" dxfId="2981" priority="213">
      <formula>LEN(TRIM(C82))&gt;0</formula>
    </cfRule>
  </conditionalFormatting>
  <conditionalFormatting sqref="N88">
    <cfRule type="expression" dxfId="2980" priority="215">
      <formula>N88=" "</formula>
    </cfRule>
  </conditionalFormatting>
  <conditionalFormatting sqref="N88">
    <cfRule type="expression" dxfId="2979" priority="216">
      <formula>N88="NO PRESENTÓ CERTIFICADO"</formula>
    </cfRule>
  </conditionalFormatting>
  <conditionalFormatting sqref="N88">
    <cfRule type="expression" dxfId="2978" priority="217">
      <formula>N88="PRESENTÓ CERTIFICADO"</formula>
    </cfRule>
  </conditionalFormatting>
  <conditionalFormatting sqref="P88">
    <cfRule type="expression" dxfId="2977" priority="218">
      <formula>Q88="NO SUBSANABLE"</formula>
    </cfRule>
  </conditionalFormatting>
  <conditionalFormatting sqref="P88">
    <cfRule type="expression" dxfId="2976" priority="219">
      <formula>Q88="REQUERIMIENTOS SUBSANADOS"</formula>
    </cfRule>
  </conditionalFormatting>
  <conditionalFormatting sqref="P88">
    <cfRule type="expression" dxfId="2975" priority="220">
      <formula>Q88="PENDIENTES POR SUBSANAR"</formula>
    </cfRule>
  </conditionalFormatting>
  <conditionalFormatting sqref="P88">
    <cfRule type="expression" dxfId="2974" priority="221">
      <formula>Q88="SIN OBSERVACIÓN"</formula>
    </cfRule>
  </conditionalFormatting>
  <conditionalFormatting sqref="P88">
    <cfRule type="containsBlanks" dxfId="2973" priority="222">
      <formula>LEN(TRIM(P88))=0</formula>
    </cfRule>
  </conditionalFormatting>
  <conditionalFormatting sqref="O88">
    <cfRule type="cellIs" dxfId="2972" priority="223" operator="equal">
      <formula>"PENDIENTE POR DESCRIPCIÓN"</formula>
    </cfRule>
  </conditionalFormatting>
  <conditionalFormatting sqref="O88">
    <cfRule type="cellIs" dxfId="2971" priority="224" operator="equal">
      <formula>"DESCRIPCIÓN INSUFICIENTE"</formula>
    </cfRule>
  </conditionalFormatting>
  <conditionalFormatting sqref="O88">
    <cfRule type="cellIs" dxfId="2970" priority="225" operator="equal">
      <formula>"NO ESTÁ ACORDE A ITEM 5.2.1 (T.R.)"</formula>
    </cfRule>
  </conditionalFormatting>
  <conditionalFormatting sqref="O88">
    <cfRule type="cellIs" dxfId="2969" priority="226" operator="equal">
      <formula>"ACORDE A ITEM 5.2.1 (T.R.)"</formula>
    </cfRule>
  </conditionalFormatting>
  <conditionalFormatting sqref="Q88">
    <cfRule type="containsBlanks" dxfId="2968" priority="227">
      <formula>LEN(TRIM(Q88))=0</formula>
    </cfRule>
  </conditionalFormatting>
  <conditionalFormatting sqref="Q88">
    <cfRule type="cellIs" dxfId="2967" priority="228" operator="equal">
      <formula>"REQUERIMIENTOS SUBSANADOS"</formula>
    </cfRule>
  </conditionalFormatting>
  <conditionalFormatting sqref="Q88">
    <cfRule type="containsText" dxfId="2966" priority="229" operator="containsText" text="NO SUBSANABLE">
      <formula>NOT(ISERROR(SEARCH(("NO SUBSANABLE"),(Q88))))</formula>
    </cfRule>
  </conditionalFormatting>
  <conditionalFormatting sqref="Q88">
    <cfRule type="containsText" dxfId="2965" priority="230" operator="containsText" text="PENDIENTES POR SUBSANAR">
      <formula>NOT(ISERROR(SEARCH(("PENDIENTES POR SUBSANAR"),(Q88))))</formula>
    </cfRule>
  </conditionalFormatting>
  <conditionalFormatting sqref="Q88">
    <cfRule type="containsText" dxfId="2964" priority="231" operator="containsText" text="SIN OBSERVACIÓN">
      <formula>NOT(ISERROR(SEARCH(("SIN OBSERVACIÓN"),(Q88))))</formula>
    </cfRule>
  </conditionalFormatting>
  <conditionalFormatting sqref="R88">
    <cfRule type="containsBlanks" dxfId="2963" priority="232">
      <formula>LEN(TRIM(R88))=0</formula>
    </cfRule>
  </conditionalFormatting>
  <conditionalFormatting sqref="R88">
    <cfRule type="cellIs" dxfId="2962" priority="233" operator="equal">
      <formula>"NO CUMPLEN CON LO SOLICITADO"</formula>
    </cfRule>
  </conditionalFormatting>
  <conditionalFormatting sqref="R88">
    <cfRule type="cellIs" dxfId="2961" priority="234" operator="equal">
      <formula>"CUMPLEN CON LO SOLICITADO"</formula>
    </cfRule>
  </conditionalFormatting>
  <conditionalFormatting sqref="R88">
    <cfRule type="cellIs" dxfId="2960" priority="235" operator="equal">
      <formula>"PENDIENTES"</formula>
    </cfRule>
  </conditionalFormatting>
  <conditionalFormatting sqref="R88">
    <cfRule type="cellIs" dxfId="2959" priority="236" operator="equal">
      <formula>"NINGUNO"</formula>
    </cfRule>
  </conditionalFormatting>
  <conditionalFormatting sqref="G88">
    <cfRule type="notContainsBlanks" dxfId="2958" priority="238">
      <formula>LEN(TRIM(G88))&gt;0</formula>
    </cfRule>
  </conditionalFormatting>
  <conditionalFormatting sqref="F88">
    <cfRule type="notContainsBlanks" dxfId="2957" priority="239">
      <formula>LEN(TRIM(F88))&gt;0</formula>
    </cfRule>
  </conditionalFormatting>
  <conditionalFormatting sqref="E88">
    <cfRule type="notContainsBlanks" dxfId="2956" priority="240">
      <formula>LEN(TRIM(E88))&gt;0</formula>
    </cfRule>
  </conditionalFormatting>
  <conditionalFormatting sqref="D88">
    <cfRule type="notContainsBlanks" dxfId="2955" priority="241">
      <formula>LEN(TRIM(D88))&gt;0</formula>
    </cfRule>
  </conditionalFormatting>
  <conditionalFormatting sqref="C88">
    <cfRule type="notContainsBlanks" dxfId="2954" priority="242">
      <formula>LEN(TRIM(C88))&gt;0</formula>
    </cfRule>
  </conditionalFormatting>
  <conditionalFormatting sqref="N91">
    <cfRule type="expression" dxfId="2953" priority="244">
      <formula>N91=" "</formula>
    </cfRule>
  </conditionalFormatting>
  <conditionalFormatting sqref="N91">
    <cfRule type="expression" dxfId="2952" priority="245">
      <formula>N91="NO PRESENTÓ CERTIFICADO"</formula>
    </cfRule>
  </conditionalFormatting>
  <conditionalFormatting sqref="N91">
    <cfRule type="expression" dxfId="2951" priority="246">
      <formula>N91="PRESENTÓ CERTIFICADO"</formula>
    </cfRule>
  </conditionalFormatting>
  <conditionalFormatting sqref="P91">
    <cfRule type="expression" dxfId="2950" priority="247">
      <formula>Q91="NO SUBSANABLE"</formula>
    </cfRule>
  </conditionalFormatting>
  <conditionalFormatting sqref="P91">
    <cfRule type="expression" dxfId="2949" priority="248">
      <formula>Q91="REQUERIMIENTOS SUBSANADOS"</formula>
    </cfRule>
  </conditionalFormatting>
  <conditionalFormatting sqref="P91">
    <cfRule type="expression" dxfId="2948" priority="249">
      <formula>Q91="PENDIENTES POR SUBSANAR"</formula>
    </cfRule>
  </conditionalFormatting>
  <conditionalFormatting sqref="P91">
    <cfRule type="expression" dxfId="2947" priority="250">
      <formula>Q91="SIN OBSERVACIÓN"</formula>
    </cfRule>
  </conditionalFormatting>
  <conditionalFormatting sqref="P91">
    <cfRule type="containsBlanks" dxfId="2946" priority="251">
      <formula>LEN(TRIM(P91))=0</formula>
    </cfRule>
  </conditionalFormatting>
  <conditionalFormatting sqref="O91">
    <cfRule type="cellIs" dxfId="2945" priority="252" operator="equal">
      <formula>"PENDIENTE POR DESCRIPCIÓN"</formula>
    </cfRule>
  </conditionalFormatting>
  <conditionalFormatting sqref="O91">
    <cfRule type="cellIs" dxfId="2944" priority="253" operator="equal">
      <formula>"DESCRIPCIÓN INSUFICIENTE"</formula>
    </cfRule>
  </conditionalFormatting>
  <conditionalFormatting sqref="O91">
    <cfRule type="cellIs" dxfId="2943" priority="254" operator="equal">
      <formula>"NO ESTÁ ACORDE A ITEM 5.2.1 (T.R.)"</formula>
    </cfRule>
  </conditionalFormatting>
  <conditionalFormatting sqref="O91">
    <cfRule type="cellIs" dxfId="2942" priority="255" operator="equal">
      <formula>"ACORDE A ITEM 5.2.1 (T.R.)"</formula>
    </cfRule>
  </conditionalFormatting>
  <conditionalFormatting sqref="Q91">
    <cfRule type="containsBlanks" dxfId="2941" priority="256">
      <formula>LEN(TRIM(Q91))=0</formula>
    </cfRule>
  </conditionalFormatting>
  <conditionalFormatting sqref="Q91">
    <cfRule type="cellIs" dxfId="2940" priority="257" operator="equal">
      <formula>"REQUERIMIENTOS SUBSANADOS"</formula>
    </cfRule>
  </conditionalFormatting>
  <conditionalFormatting sqref="Q91">
    <cfRule type="containsText" dxfId="2939" priority="258" operator="containsText" text="NO SUBSANABLE">
      <formula>NOT(ISERROR(SEARCH(("NO SUBSANABLE"),(Q91))))</formula>
    </cfRule>
  </conditionalFormatting>
  <conditionalFormatting sqref="Q91">
    <cfRule type="containsText" dxfId="2938" priority="259" operator="containsText" text="PENDIENTES POR SUBSANAR">
      <formula>NOT(ISERROR(SEARCH(("PENDIENTES POR SUBSANAR"),(Q91))))</formula>
    </cfRule>
  </conditionalFormatting>
  <conditionalFormatting sqref="Q91">
    <cfRule type="containsText" dxfId="2937" priority="260" operator="containsText" text="SIN OBSERVACIÓN">
      <formula>NOT(ISERROR(SEARCH(("SIN OBSERVACIÓN"),(Q91))))</formula>
    </cfRule>
  </conditionalFormatting>
  <conditionalFormatting sqref="R91">
    <cfRule type="containsBlanks" dxfId="2936" priority="261">
      <formula>LEN(TRIM(R91))=0</formula>
    </cfRule>
  </conditionalFormatting>
  <conditionalFormatting sqref="R91">
    <cfRule type="cellIs" dxfId="2935" priority="262" operator="equal">
      <formula>"NO CUMPLEN CON LO SOLICITADO"</formula>
    </cfRule>
  </conditionalFormatting>
  <conditionalFormatting sqref="R91">
    <cfRule type="cellIs" dxfId="2934" priority="263" operator="equal">
      <formula>"CUMPLEN CON LO SOLICITADO"</formula>
    </cfRule>
  </conditionalFormatting>
  <conditionalFormatting sqref="R91">
    <cfRule type="cellIs" dxfId="2933" priority="264" operator="equal">
      <formula>"PENDIENTES"</formula>
    </cfRule>
  </conditionalFormatting>
  <conditionalFormatting sqref="R91">
    <cfRule type="cellIs" dxfId="2932" priority="265" operator="equal">
      <formula>"NINGUNO"</formula>
    </cfRule>
  </conditionalFormatting>
  <conditionalFormatting sqref="H91">
    <cfRule type="notContainsBlanks" dxfId="2931" priority="266">
      <formula>LEN(TRIM(H91))&gt;0</formula>
    </cfRule>
  </conditionalFormatting>
  <conditionalFormatting sqref="G91">
    <cfRule type="notContainsBlanks" dxfId="2930" priority="267">
      <formula>LEN(TRIM(G91))&gt;0</formula>
    </cfRule>
  </conditionalFormatting>
  <conditionalFormatting sqref="F91">
    <cfRule type="notContainsBlanks" dxfId="2929" priority="268">
      <formula>LEN(TRIM(F91))&gt;0</formula>
    </cfRule>
  </conditionalFormatting>
  <conditionalFormatting sqref="E91">
    <cfRule type="notContainsBlanks" dxfId="2928" priority="269">
      <formula>LEN(TRIM(E91))&gt;0</formula>
    </cfRule>
  </conditionalFormatting>
  <conditionalFormatting sqref="C91">
    <cfRule type="notContainsBlanks" dxfId="2927" priority="271">
      <formula>LEN(TRIM(C91))&gt;0</formula>
    </cfRule>
  </conditionalFormatting>
  <conditionalFormatting sqref="I91">
    <cfRule type="notContainsBlanks" dxfId="2926" priority="272">
      <formula>LEN(TRIM(I91))&gt;0</formula>
    </cfRule>
  </conditionalFormatting>
  <conditionalFormatting sqref="J86:J87">
    <cfRule type="cellIs" dxfId="2925" priority="127" operator="equal">
      <formula>"NO CUMPLE"</formula>
    </cfRule>
  </conditionalFormatting>
  <conditionalFormatting sqref="J86:J87">
    <cfRule type="cellIs" dxfId="2924" priority="128" operator="equal">
      <formula>"CUMPLE"</formula>
    </cfRule>
  </conditionalFormatting>
  <conditionalFormatting sqref="M79:M93">
    <cfRule type="expression" dxfId="2923" priority="129">
      <formula>L79="NO CUMPLE"</formula>
    </cfRule>
  </conditionalFormatting>
  <conditionalFormatting sqref="M79:M93">
    <cfRule type="expression" dxfId="2922" priority="130">
      <formula>L79="CUMPLE"</formula>
    </cfRule>
  </conditionalFormatting>
  <conditionalFormatting sqref="J79">
    <cfRule type="cellIs" dxfId="2921" priority="131" operator="equal">
      <formula>"NO CUMPLE"</formula>
    </cfRule>
  </conditionalFormatting>
  <conditionalFormatting sqref="J79">
    <cfRule type="cellIs" dxfId="2920" priority="132" operator="equal">
      <formula>"CUMPLE"</formula>
    </cfRule>
  </conditionalFormatting>
  <conditionalFormatting sqref="L79:L81">
    <cfRule type="cellIs" dxfId="2919" priority="133" operator="equal">
      <formula>"NO CUMPLE"</formula>
    </cfRule>
  </conditionalFormatting>
  <conditionalFormatting sqref="L79:L81">
    <cfRule type="cellIs" dxfId="2918" priority="134" operator="equal">
      <formula>"CUMPLE"</formula>
    </cfRule>
  </conditionalFormatting>
  <conditionalFormatting sqref="J80:J81">
    <cfRule type="cellIs" dxfId="2917" priority="135" operator="equal">
      <formula>"NO CUMPLE"</formula>
    </cfRule>
  </conditionalFormatting>
  <conditionalFormatting sqref="J80:J81">
    <cfRule type="cellIs" dxfId="2916" priority="136" operator="equal">
      <formula>"CUMPLE"</formula>
    </cfRule>
  </conditionalFormatting>
  <conditionalFormatting sqref="J82">
    <cfRule type="cellIs" dxfId="2915" priority="137" operator="equal">
      <formula>"NO CUMPLE"</formula>
    </cfRule>
  </conditionalFormatting>
  <conditionalFormatting sqref="J82">
    <cfRule type="cellIs" dxfId="2914" priority="138" operator="equal">
      <formula>"CUMPLE"</formula>
    </cfRule>
  </conditionalFormatting>
  <conditionalFormatting sqref="J83:J84">
    <cfRule type="cellIs" dxfId="2913" priority="139" operator="equal">
      <formula>"NO CUMPLE"</formula>
    </cfRule>
  </conditionalFormatting>
  <conditionalFormatting sqref="J83:J84">
    <cfRule type="cellIs" dxfId="2912" priority="140" operator="equal">
      <formula>"CUMPLE"</formula>
    </cfRule>
  </conditionalFormatting>
  <conditionalFormatting sqref="J85">
    <cfRule type="cellIs" dxfId="2911" priority="141" operator="equal">
      <formula>"NO CUMPLE"</formula>
    </cfRule>
  </conditionalFormatting>
  <conditionalFormatting sqref="J85">
    <cfRule type="cellIs" dxfId="2910" priority="142" operator="equal">
      <formula>"CUMPLE"</formula>
    </cfRule>
  </conditionalFormatting>
  <conditionalFormatting sqref="J88">
    <cfRule type="cellIs" dxfId="2909" priority="143" operator="equal">
      <formula>"NO CUMPLE"</formula>
    </cfRule>
  </conditionalFormatting>
  <conditionalFormatting sqref="J88">
    <cfRule type="cellIs" dxfId="2908" priority="144" operator="equal">
      <formula>"CUMPLE"</formula>
    </cfRule>
  </conditionalFormatting>
  <conditionalFormatting sqref="J89:J90">
    <cfRule type="cellIs" dxfId="2907" priority="145" operator="equal">
      <formula>"NO CUMPLE"</formula>
    </cfRule>
  </conditionalFormatting>
  <conditionalFormatting sqref="J89:J90">
    <cfRule type="cellIs" dxfId="2906" priority="146" operator="equal">
      <formula>"CUMPLE"</formula>
    </cfRule>
  </conditionalFormatting>
  <conditionalFormatting sqref="J91">
    <cfRule type="cellIs" dxfId="2905" priority="147" operator="equal">
      <formula>"NO CUMPLE"</formula>
    </cfRule>
  </conditionalFormatting>
  <conditionalFormatting sqref="J91">
    <cfRule type="cellIs" dxfId="2904" priority="148" operator="equal">
      <formula>"CUMPLE"</formula>
    </cfRule>
  </conditionalFormatting>
  <conditionalFormatting sqref="J92:J93">
    <cfRule type="cellIs" dxfId="2903" priority="149" operator="equal">
      <formula>"NO CUMPLE"</formula>
    </cfRule>
  </conditionalFormatting>
  <conditionalFormatting sqref="J92:J93">
    <cfRule type="cellIs" dxfId="2902" priority="150" operator="equal">
      <formula>"CUMPLE"</formula>
    </cfRule>
  </conditionalFormatting>
  <conditionalFormatting sqref="K79:K81">
    <cfRule type="expression" dxfId="2901" priority="151">
      <formula>J79="NO CUMPLE"</formula>
    </cfRule>
  </conditionalFormatting>
  <conditionalFormatting sqref="K79:K81">
    <cfRule type="expression" dxfId="2900" priority="152">
      <formula>J79="CUMPLE"</formula>
    </cfRule>
  </conditionalFormatting>
  <conditionalFormatting sqref="K82:K93">
    <cfRule type="expression" dxfId="2899" priority="153">
      <formula>J82="NO CUMPLE"</formula>
    </cfRule>
  </conditionalFormatting>
  <conditionalFormatting sqref="K82:K93">
    <cfRule type="expression" dxfId="2898" priority="154">
      <formula>J82="CUMPLE"</formula>
    </cfRule>
  </conditionalFormatting>
  <conditionalFormatting sqref="L82:L93">
    <cfRule type="cellIs" dxfId="2897" priority="155" operator="equal">
      <formula>"NO CUMPLE"</formula>
    </cfRule>
  </conditionalFormatting>
  <conditionalFormatting sqref="L82:L93">
    <cfRule type="cellIs" dxfId="2896" priority="156" operator="equal">
      <formula>"CUMPLE"</formula>
    </cfRule>
  </conditionalFormatting>
  <conditionalFormatting sqref="D123">
    <cfRule type="notContainsBlanks" dxfId="2895" priority="119">
      <formula>LEN(TRIM(D123))&gt;0</formula>
    </cfRule>
  </conditionalFormatting>
  <conditionalFormatting sqref="C123">
    <cfRule type="notContainsBlanks" dxfId="2894" priority="120">
      <formula>LEN(TRIM(C123))&gt;0</formula>
    </cfRule>
  </conditionalFormatting>
  <conditionalFormatting sqref="D126 D129">
    <cfRule type="notContainsBlanks" dxfId="2893" priority="121">
      <formula>LEN(TRIM(D126))&gt;0</formula>
    </cfRule>
  </conditionalFormatting>
  <conditionalFormatting sqref="C126 C129">
    <cfRule type="notContainsBlanks" dxfId="2892" priority="122">
      <formula>LEN(TRIM(C126))&gt;0</formula>
    </cfRule>
  </conditionalFormatting>
  <conditionalFormatting sqref="D132">
    <cfRule type="notContainsBlanks" dxfId="2891" priority="123">
      <formula>LEN(TRIM(D132))&gt;0</formula>
    </cfRule>
  </conditionalFormatting>
  <conditionalFormatting sqref="C132">
    <cfRule type="notContainsBlanks" dxfId="2890" priority="124">
      <formula>LEN(TRIM(C132))&gt;0</formula>
    </cfRule>
  </conditionalFormatting>
  <conditionalFormatting sqref="D135">
    <cfRule type="notContainsBlanks" dxfId="2889" priority="125">
      <formula>LEN(TRIM(D135))&gt;0</formula>
    </cfRule>
  </conditionalFormatting>
  <conditionalFormatting sqref="C135">
    <cfRule type="notContainsBlanks" dxfId="2888" priority="126">
      <formula>LEN(TRIM(C135))&gt;0</formula>
    </cfRule>
  </conditionalFormatting>
  <conditionalFormatting sqref="H126 H129">
    <cfRule type="notContainsBlanks" dxfId="2887" priority="117">
      <formula>LEN(TRIM(H126))&gt;0</formula>
    </cfRule>
  </conditionalFormatting>
  <conditionalFormatting sqref="I126 I129">
    <cfRule type="notContainsBlanks" dxfId="2886" priority="118">
      <formula>LEN(TRIM(I126))&gt;0</formula>
    </cfRule>
  </conditionalFormatting>
  <conditionalFormatting sqref="N126">
    <cfRule type="expression" dxfId="2885" priority="100">
      <formula>N126=" "</formula>
    </cfRule>
  </conditionalFormatting>
  <conditionalFormatting sqref="N126">
    <cfRule type="expression" dxfId="2884" priority="101">
      <formula>N126="NO PRESENTÓ CERTIFICADO"</formula>
    </cfRule>
  </conditionalFormatting>
  <conditionalFormatting sqref="N126">
    <cfRule type="expression" dxfId="2883" priority="102">
      <formula>N126="PRESENTÓ CERTIFICADO"</formula>
    </cfRule>
  </conditionalFormatting>
  <conditionalFormatting sqref="P126">
    <cfRule type="expression" dxfId="2882" priority="103">
      <formula>Q126="NO SUBSANABLE"</formula>
    </cfRule>
  </conditionalFormatting>
  <conditionalFormatting sqref="P126">
    <cfRule type="expression" dxfId="2881" priority="104">
      <formula>Q126="REQUERIMIENTOS SUBSANADOS"</formula>
    </cfRule>
  </conditionalFormatting>
  <conditionalFormatting sqref="P126">
    <cfRule type="expression" dxfId="2880" priority="105">
      <formula>Q126="PENDIENTES POR SUBSANAR"</formula>
    </cfRule>
  </conditionalFormatting>
  <conditionalFormatting sqref="P126">
    <cfRule type="expression" dxfId="2879" priority="106">
      <formula>Q126="SIN OBSERVACIÓN"</formula>
    </cfRule>
  </conditionalFormatting>
  <conditionalFormatting sqref="P126">
    <cfRule type="containsBlanks" dxfId="2878" priority="107">
      <formula>LEN(TRIM(P126))=0</formula>
    </cfRule>
  </conditionalFormatting>
  <conditionalFormatting sqref="O126">
    <cfRule type="cellIs" dxfId="2877" priority="108" operator="equal">
      <formula>"PENDIENTE POR DESCRIPCIÓN"</formula>
    </cfRule>
  </conditionalFormatting>
  <conditionalFormatting sqref="O126">
    <cfRule type="cellIs" dxfId="2876" priority="109" operator="equal">
      <formula>"DESCRIPCIÓN INSUFICIENTE"</formula>
    </cfRule>
  </conditionalFormatting>
  <conditionalFormatting sqref="O126">
    <cfRule type="cellIs" dxfId="2875" priority="110" operator="equal">
      <formula>"NO ESTÁ ACORDE A ITEM 5.2.1 (T.R.)"</formula>
    </cfRule>
  </conditionalFormatting>
  <conditionalFormatting sqref="O126">
    <cfRule type="cellIs" dxfId="2874" priority="111" operator="equal">
      <formula>"ACORDE A ITEM 5.2.1 (T.R.)"</formula>
    </cfRule>
  </conditionalFormatting>
  <conditionalFormatting sqref="Q126">
    <cfRule type="containsBlanks" dxfId="2873" priority="112">
      <formula>LEN(TRIM(Q126))=0</formula>
    </cfRule>
  </conditionalFormatting>
  <conditionalFormatting sqref="Q126">
    <cfRule type="cellIs" dxfId="2872" priority="113" operator="equal">
      <formula>"REQUERIMIENTOS SUBSANADOS"</formula>
    </cfRule>
  </conditionalFormatting>
  <conditionalFormatting sqref="Q126">
    <cfRule type="containsText" dxfId="2871" priority="114" operator="containsText" text="NO SUBSANABLE">
      <formula>NOT(ISERROR(SEARCH(("NO SUBSANABLE"),(Q126))))</formula>
    </cfRule>
  </conditionalFormatting>
  <conditionalFormatting sqref="Q126">
    <cfRule type="containsText" dxfId="2870" priority="115" operator="containsText" text="PENDIENTES POR SUBSANAR">
      <formula>NOT(ISERROR(SEARCH(("PENDIENTES POR SUBSANAR"),(Q126))))</formula>
    </cfRule>
  </conditionalFormatting>
  <conditionalFormatting sqref="Q126">
    <cfRule type="containsText" dxfId="2869" priority="116" operator="containsText" text="SIN OBSERVACIÓN">
      <formula>NOT(ISERROR(SEARCH(("SIN OBSERVACIÓN"),(Q126))))</formula>
    </cfRule>
  </conditionalFormatting>
  <conditionalFormatting sqref="N129">
    <cfRule type="expression" dxfId="2868" priority="83">
      <formula>N129=" "</formula>
    </cfRule>
  </conditionalFormatting>
  <conditionalFormatting sqref="N129">
    <cfRule type="expression" dxfId="2867" priority="84">
      <formula>N129="NO PRESENTÓ CERTIFICADO"</formula>
    </cfRule>
  </conditionalFormatting>
  <conditionalFormatting sqref="N129">
    <cfRule type="expression" dxfId="2866" priority="85">
      <formula>N129="PRESENTÓ CERTIFICADO"</formula>
    </cfRule>
  </conditionalFormatting>
  <conditionalFormatting sqref="P129">
    <cfRule type="expression" dxfId="2865" priority="86">
      <formula>Q129="NO SUBSANABLE"</formula>
    </cfRule>
  </conditionalFormatting>
  <conditionalFormatting sqref="P129">
    <cfRule type="expression" dxfId="2864" priority="87">
      <formula>Q129="REQUERIMIENTOS SUBSANADOS"</formula>
    </cfRule>
  </conditionalFormatting>
  <conditionalFormatting sqref="P129">
    <cfRule type="expression" dxfId="2863" priority="88">
      <formula>Q129="PENDIENTES POR SUBSANAR"</formula>
    </cfRule>
  </conditionalFormatting>
  <conditionalFormatting sqref="P129">
    <cfRule type="expression" dxfId="2862" priority="89">
      <formula>Q129="SIN OBSERVACIÓN"</formula>
    </cfRule>
  </conditionalFormatting>
  <conditionalFormatting sqref="P129">
    <cfRule type="containsBlanks" dxfId="2861" priority="90">
      <formula>LEN(TRIM(P129))=0</formula>
    </cfRule>
  </conditionalFormatting>
  <conditionalFormatting sqref="O129">
    <cfRule type="cellIs" dxfId="2860" priority="91" operator="equal">
      <formula>"PENDIENTE POR DESCRIPCIÓN"</formula>
    </cfRule>
  </conditionalFormatting>
  <conditionalFormatting sqref="O129">
    <cfRule type="cellIs" dxfId="2859" priority="92" operator="equal">
      <formula>"DESCRIPCIÓN INSUFICIENTE"</formula>
    </cfRule>
  </conditionalFormatting>
  <conditionalFormatting sqref="O129">
    <cfRule type="cellIs" dxfId="2858" priority="93" operator="equal">
      <formula>"NO ESTÁ ACORDE A ITEM 5.2.1 (T.R.)"</formula>
    </cfRule>
  </conditionalFormatting>
  <conditionalFormatting sqref="O129">
    <cfRule type="cellIs" dxfId="2857" priority="94" operator="equal">
      <formula>"ACORDE A ITEM 5.2.1 (T.R.)"</formula>
    </cfRule>
  </conditionalFormatting>
  <conditionalFormatting sqref="Q129">
    <cfRule type="containsBlanks" dxfId="2856" priority="95">
      <formula>LEN(TRIM(Q129))=0</formula>
    </cfRule>
  </conditionalFormatting>
  <conditionalFormatting sqref="Q129">
    <cfRule type="cellIs" dxfId="2855" priority="96" operator="equal">
      <formula>"REQUERIMIENTOS SUBSANADOS"</formula>
    </cfRule>
  </conditionalFormatting>
  <conditionalFormatting sqref="Q129">
    <cfRule type="containsText" dxfId="2854" priority="97" operator="containsText" text="NO SUBSANABLE">
      <formula>NOT(ISERROR(SEARCH(("NO SUBSANABLE"),(Q129))))</formula>
    </cfRule>
  </conditionalFormatting>
  <conditionalFormatting sqref="Q129">
    <cfRule type="containsText" dxfId="2853" priority="98" operator="containsText" text="PENDIENTES POR SUBSANAR">
      <formula>NOT(ISERROR(SEARCH(("PENDIENTES POR SUBSANAR"),(Q129))))</formula>
    </cfRule>
  </conditionalFormatting>
  <conditionalFormatting sqref="Q129">
    <cfRule type="containsText" dxfId="2852" priority="99" operator="containsText" text="SIN OBSERVACIÓN">
      <formula>NOT(ISERROR(SEARCH(("SIN OBSERVACIÓN"),(Q129))))</formula>
    </cfRule>
  </conditionalFormatting>
  <conditionalFormatting sqref="H148 H151 H154 H157">
    <cfRule type="notContainsBlanks" dxfId="2851" priority="81">
      <formula>LEN(TRIM(H148))&gt;0</formula>
    </cfRule>
  </conditionalFormatting>
  <conditionalFormatting sqref="I148 I151 I154 I157">
    <cfRule type="notContainsBlanks" dxfId="2850" priority="82">
      <formula>LEN(TRIM(I148))&gt;0</formula>
    </cfRule>
  </conditionalFormatting>
  <conditionalFormatting sqref="M148:M150">
    <cfRule type="expression" dxfId="2849" priority="71">
      <formula>L148="NO CUMPLE"</formula>
    </cfRule>
  </conditionalFormatting>
  <conditionalFormatting sqref="M148:M150">
    <cfRule type="expression" dxfId="2848" priority="72">
      <formula>L148="CUMPLE"</formula>
    </cfRule>
  </conditionalFormatting>
  <conditionalFormatting sqref="J148">
    <cfRule type="cellIs" dxfId="2847" priority="73" operator="equal">
      <formula>"NO CUMPLE"</formula>
    </cfRule>
  </conditionalFormatting>
  <conditionalFormatting sqref="J148">
    <cfRule type="cellIs" dxfId="2846" priority="74" operator="equal">
      <formula>"CUMPLE"</formula>
    </cfRule>
  </conditionalFormatting>
  <conditionalFormatting sqref="L148:L150">
    <cfRule type="cellIs" dxfId="2845" priority="75" operator="equal">
      <formula>"NO CUMPLE"</formula>
    </cfRule>
  </conditionalFormatting>
  <conditionalFormatting sqref="L148:L150">
    <cfRule type="cellIs" dxfId="2844" priority="76" operator="equal">
      <formula>"CUMPLE"</formula>
    </cfRule>
  </conditionalFormatting>
  <conditionalFormatting sqref="J149:J150">
    <cfRule type="cellIs" dxfId="2843" priority="77" operator="equal">
      <formula>"NO CUMPLE"</formula>
    </cfRule>
  </conditionalFormatting>
  <conditionalFormatting sqref="J149:J150">
    <cfRule type="cellIs" dxfId="2842" priority="78" operator="equal">
      <formula>"CUMPLE"</formula>
    </cfRule>
  </conditionalFormatting>
  <conditionalFormatting sqref="K148:K150">
    <cfRule type="expression" dxfId="2841" priority="79">
      <formula>J148="NO CUMPLE"</formula>
    </cfRule>
  </conditionalFormatting>
  <conditionalFormatting sqref="K148:K150">
    <cfRule type="expression" dxfId="2840" priority="80">
      <formula>J148="CUMPLE"</formula>
    </cfRule>
  </conditionalFormatting>
  <conditionalFormatting sqref="M151:M153">
    <cfRule type="expression" dxfId="2839" priority="61">
      <formula>L151="NO CUMPLE"</formula>
    </cfRule>
  </conditionalFormatting>
  <conditionalFormatting sqref="M151:M153">
    <cfRule type="expression" dxfId="2838" priority="62">
      <formula>L151="CUMPLE"</formula>
    </cfRule>
  </conditionalFormatting>
  <conditionalFormatting sqref="J151">
    <cfRule type="cellIs" dxfId="2837" priority="63" operator="equal">
      <formula>"NO CUMPLE"</formula>
    </cfRule>
  </conditionalFormatting>
  <conditionalFormatting sqref="J151">
    <cfRule type="cellIs" dxfId="2836" priority="64" operator="equal">
      <formula>"CUMPLE"</formula>
    </cfRule>
  </conditionalFormatting>
  <conditionalFormatting sqref="L151:L153">
    <cfRule type="cellIs" dxfId="2835" priority="65" operator="equal">
      <formula>"NO CUMPLE"</formula>
    </cfRule>
  </conditionalFormatting>
  <conditionalFormatting sqref="L151:L153">
    <cfRule type="cellIs" dxfId="2834" priority="66" operator="equal">
      <formula>"CUMPLE"</formula>
    </cfRule>
  </conditionalFormatting>
  <conditionalFormatting sqref="J152:J153">
    <cfRule type="cellIs" dxfId="2833" priority="67" operator="equal">
      <formula>"NO CUMPLE"</formula>
    </cfRule>
  </conditionalFormatting>
  <conditionalFormatting sqref="J152:J153">
    <cfRule type="cellIs" dxfId="2832" priority="68" operator="equal">
      <formula>"CUMPLE"</formula>
    </cfRule>
  </conditionalFormatting>
  <conditionalFormatting sqref="K151:K153">
    <cfRule type="expression" dxfId="2831" priority="69">
      <formula>J151="NO CUMPLE"</formula>
    </cfRule>
  </conditionalFormatting>
  <conditionalFormatting sqref="K151:K153">
    <cfRule type="expression" dxfId="2830" priority="70">
      <formula>J151="CUMPLE"</formula>
    </cfRule>
  </conditionalFormatting>
  <conditionalFormatting sqref="M154:M156">
    <cfRule type="expression" dxfId="2829" priority="51">
      <formula>L154="NO CUMPLE"</formula>
    </cfRule>
  </conditionalFormatting>
  <conditionalFormatting sqref="M154:M156">
    <cfRule type="expression" dxfId="2828" priority="52">
      <formula>L154="CUMPLE"</formula>
    </cfRule>
  </conditionalFormatting>
  <conditionalFormatting sqref="J154">
    <cfRule type="cellIs" dxfId="2827" priority="53" operator="equal">
      <formula>"NO CUMPLE"</formula>
    </cfRule>
  </conditionalFormatting>
  <conditionalFormatting sqref="J154">
    <cfRule type="cellIs" dxfId="2826" priority="54" operator="equal">
      <formula>"CUMPLE"</formula>
    </cfRule>
  </conditionalFormatting>
  <conditionalFormatting sqref="L154:L156">
    <cfRule type="cellIs" dxfId="2825" priority="55" operator="equal">
      <formula>"NO CUMPLE"</formula>
    </cfRule>
  </conditionalFormatting>
  <conditionalFormatting sqref="L154:L156">
    <cfRule type="cellIs" dxfId="2824" priority="56" operator="equal">
      <formula>"CUMPLE"</formula>
    </cfRule>
  </conditionalFormatting>
  <conditionalFormatting sqref="J155:J156">
    <cfRule type="cellIs" dxfId="2823" priority="57" operator="equal">
      <formula>"NO CUMPLE"</formula>
    </cfRule>
  </conditionalFormatting>
  <conditionalFormatting sqref="J155:J156">
    <cfRule type="cellIs" dxfId="2822" priority="58" operator="equal">
      <formula>"CUMPLE"</formula>
    </cfRule>
  </conditionalFormatting>
  <conditionalFormatting sqref="K154:K156">
    <cfRule type="expression" dxfId="2821" priority="59">
      <formula>J154="NO CUMPLE"</formula>
    </cfRule>
  </conditionalFormatting>
  <conditionalFormatting sqref="K154:K156">
    <cfRule type="expression" dxfId="2820" priority="60">
      <formula>J154="CUMPLE"</formula>
    </cfRule>
  </conditionalFormatting>
  <conditionalFormatting sqref="M157:M159">
    <cfRule type="expression" dxfId="2819" priority="41">
      <formula>L157="NO CUMPLE"</formula>
    </cfRule>
  </conditionalFormatting>
  <conditionalFormatting sqref="M157:M159">
    <cfRule type="expression" dxfId="2818" priority="42">
      <formula>L157="CUMPLE"</formula>
    </cfRule>
  </conditionalFormatting>
  <conditionalFormatting sqref="J157">
    <cfRule type="cellIs" dxfId="2817" priority="43" operator="equal">
      <formula>"NO CUMPLE"</formula>
    </cfRule>
  </conditionalFormatting>
  <conditionalFormatting sqref="J157">
    <cfRule type="cellIs" dxfId="2816" priority="44" operator="equal">
      <formula>"CUMPLE"</formula>
    </cfRule>
  </conditionalFormatting>
  <conditionalFormatting sqref="L157:L159">
    <cfRule type="cellIs" dxfId="2815" priority="45" operator="equal">
      <formula>"NO CUMPLE"</formula>
    </cfRule>
  </conditionalFormatting>
  <conditionalFormatting sqref="L157:L159">
    <cfRule type="cellIs" dxfId="2814" priority="46" operator="equal">
      <formula>"CUMPLE"</formula>
    </cfRule>
  </conditionalFormatting>
  <conditionalFormatting sqref="J158:J159">
    <cfRule type="cellIs" dxfId="2813" priority="47" operator="equal">
      <formula>"NO CUMPLE"</formula>
    </cfRule>
  </conditionalFormatting>
  <conditionalFormatting sqref="J158:J159">
    <cfRule type="cellIs" dxfId="2812" priority="48" operator="equal">
      <formula>"CUMPLE"</formula>
    </cfRule>
  </conditionalFormatting>
  <conditionalFormatting sqref="K157:K159">
    <cfRule type="expression" dxfId="2811" priority="49">
      <formula>J157="NO CUMPLE"</formula>
    </cfRule>
  </conditionalFormatting>
  <conditionalFormatting sqref="K157:K159">
    <cfRule type="expression" dxfId="2810" priority="50">
      <formula>J157="CUMPLE"</formula>
    </cfRule>
  </conditionalFormatting>
  <conditionalFormatting sqref="S123">
    <cfRule type="cellIs" dxfId="2809" priority="37" operator="greaterThan">
      <formula>0</formula>
    </cfRule>
  </conditionalFormatting>
  <conditionalFormatting sqref="S123">
    <cfRule type="cellIs" dxfId="2808" priority="38" operator="equal">
      <formula>0</formula>
    </cfRule>
  </conditionalFormatting>
  <conditionalFormatting sqref="S129">
    <cfRule type="cellIs" dxfId="2807" priority="35" operator="greaterThan">
      <formula>0</formula>
    </cfRule>
  </conditionalFormatting>
  <conditionalFormatting sqref="S129">
    <cfRule type="cellIs" dxfId="2806" priority="36" operator="equal">
      <formula>0</formula>
    </cfRule>
  </conditionalFormatting>
  <conditionalFormatting sqref="D167">
    <cfRule type="notContainsBlanks" dxfId="2805" priority="34">
      <formula>LEN(TRIM(D167))&gt;0</formula>
    </cfRule>
  </conditionalFormatting>
  <conditionalFormatting sqref="H170 H173">
    <cfRule type="notContainsBlanks" dxfId="2804" priority="32">
      <formula>LEN(TRIM(H170))&gt;0</formula>
    </cfRule>
  </conditionalFormatting>
  <conditionalFormatting sqref="I170 I173">
    <cfRule type="notContainsBlanks" dxfId="2803" priority="33">
      <formula>LEN(TRIM(I170))&gt;0</formula>
    </cfRule>
  </conditionalFormatting>
  <conditionalFormatting sqref="H179">
    <cfRule type="notContainsBlanks" dxfId="2802" priority="30">
      <formula>LEN(TRIM(H179))&gt;0</formula>
    </cfRule>
  </conditionalFormatting>
  <conditionalFormatting sqref="I179">
    <cfRule type="notContainsBlanks" dxfId="2801" priority="31">
      <formula>LEN(TRIM(I179))&gt;0</formula>
    </cfRule>
  </conditionalFormatting>
  <conditionalFormatting sqref="F198">
    <cfRule type="notContainsBlanks" dxfId="2800" priority="29">
      <formula>LEN(TRIM(F198))&gt;0</formula>
    </cfRule>
  </conditionalFormatting>
  <conditionalFormatting sqref="F82">
    <cfRule type="notContainsBlanks" dxfId="2799" priority="28">
      <formula>LEN(TRIM(F82))&gt;0</formula>
    </cfRule>
  </conditionalFormatting>
  <conditionalFormatting sqref="F85">
    <cfRule type="notContainsBlanks" dxfId="2798" priority="27">
      <formula>LEN(TRIM(F85))&gt;0</formula>
    </cfRule>
  </conditionalFormatting>
  <conditionalFormatting sqref="F85">
    <cfRule type="notContainsBlanks" dxfId="2797" priority="26">
      <formula>LEN(TRIM(F85))&gt;0</formula>
    </cfRule>
  </conditionalFormatting>
  <conditionalFormatting sqref="D91">
    <cfRule type="notContainsBlanks" dxfId="2796" priority="25">
      <formula>LEN(TRIM(D91))&gt;0</formula>
    </cfRule>
  </conditionalFormatting>
  <conditionalFormatting sqref="H82 H85 H88">
    <cfRule type="notContainsBlanks" dxfId="2795" priority="23">
      <formula>LEN(TRIM(H82))&gt;0</formula>
    </cfRule>
  </conditionalFormatting>
  <conditionalFormatting sqref="I82 I85 I88">
    <cfRule type="notContainsBlanks" dxfId="2794" priority="24">
      <formula>LEN(TRIM(I82))&gt;0</formula>
    </cfRule>
  </conditionalFormatting>
  <conditionalFormatting sqref="N82">
    <cfRule type="expression" dxfId="2793" priority="1">
      <formula>N82=" "</formula>
    </cfRule>
  </conditionalFormatting>
  <conditionalFormatting sqref="N82">
    <cfRule type="expression" dxfId="2792" priority="2">
      <formula>N82="NO PRESENTÓ CERTIFICADO"</formula>
    </cfRule>
  </conditionalFormatting>
  <conditionalFormatting sqref="N82">
    <cfRule type="expression" dxfId="2791" priority="3">
      <formula>N82="PRESENTÓ CERTIFICADO"</formula>
    </cfRule>
  </conditionalFormatting>
  <conditionalFormatting sqref="P82">
    <cfRule type="expression" dxfId="2790" priority="4">
      <formula>Q82="NO SUBSANABLE"</formula>
    </cfRule>
  </conditionalFormatting>
  <conditionalFormatting sqref="P82">
    <cfRule type="expression" dxfId="2789" priority="5">
      <formula>Q82="REQUERIMIENTOS SUBSANADOS"</formula>
    </cfRule>
  </conditionalFormatting>
  <conditionalFormatting sqref="P82">
    <cfRule type="expression" dxfId="2788" priority="6">
      <formula>Q82="PENDIENTES POR SUBSANAR"</formula>
    </cfRule>
  </conditionalFormatting>
  <conditionalFormatting sqref="P82">
    <cfRule type="expression" dxfId="2787" priority="7">
      <formula>Q82="SIN OBSERVACIÓN"</formula>
    </cfRule>
  </conditionalFormatting>
  <conditionalFormatting sqref="P82">
    <cfRule type="containsBlanks" dxfId="2786" priority="8">
      <formula>LEN(TRIM(P82))=0</formula>
    </cfRule>
  </conditionalFormatting>
  <conditionalFormatting sqref="O82">
    <cfRule type="cellIs" dxfId="2785" priority="9" operator="equal">
      <formula>"PENDIENTE POR DESCRIPCIÓN"</formula>
    </cfRule>
  </conditionalFormatting>
  <conditionalFormatting sqref="O82">
    <cfRule type="cellIs" dxfId="2784" priority="10" operator="equal">
      <formula>"DESCRIPCIÓN INSUFICIENTE"</formula>
    </cfRule>
  </conditionalFormatting>
  <conditionalFormatting sqref="O82">
    <cfRule type="cellIs" dxfId="2783" priority="11" operator="equal">
      <formula>"NO ESTÁ ACORDE A ITEM 5.2.1 (T.R.)"</formula>
    </cfRule>
  </conditionalFormatting>
  <conditionalFormatting sqref="O82">
    <cfRule type="cellIs" dxfId="2782" priority="12" operator="equal">
      <formula>"ACORDE A ITEM 5.2.1 (T.R.)"</formula>
    </cfRule>
  </conditionalFormatting>
  <conditionalFormatting sqref="Q82">
    <cfRule type="containsBlanks" dxfId="2781" priority="13">
      <formula>LEN(TRIM(Q82))=0</formula>
    </cfRule>
  </conditionalFormatting>
  <conditionalFormatting sqref="Q82">
    <cfRule type="cellIs" dxfId="2780" priority="14" operator="equal">
      <formula>"REQUERIMIENTOS SUBSANADOS"</formula>
    </cfRule>
  </conditionalFormatting>
  <conditionalFormatting sqref="Q82">
    <cfRule type="containsText" dxfId="2779" priority="15" operator="containsText" text="NO SUBSANABLE">
      <formula>NOT(ISERROR(SEARCH(("NO SUBSANABLE"),(Q82))))</formula>
    </cfRule>
  </conditionalFormatting>
  <conditionalFormatting sqref="Q82">
    <cfRule type="containsText" dxfId="2778" priority="16" operator="containsText" text="PENDIENTES POR SUBSANAR">
      <formula>NOT(ISERROR(SEARCH(("PENDIENTES POR SUBSANAR"),(Q82))))</formula>
    </cfRule>
  </conditionalFormatting>
  <conditionalFormatting sqref="Q82">
    <cfRule type="containsText" dxfId="2777" priority="17" operator="containsText" text="SIN OBSERVACIÓN">
      <formula>NOT(ISERROR(SEARCH(("SIN OBSERVACIÓN"),(Q82))))</formula>
    </cfRule>
  </conditionalFormatting>
  <conditionalFormatting sqref="R82">
    <cfRule type="containsBlanks" dxfId="2776" priority="18">
      <formula>LEN(TRIM(R82))=0</formula>
    </cfRule>
  </conditionalFormatting>
  <conditionalFormatting sqref="R82">
    <cfRule type="cellIs" dxfId="2775" priority="19" operator="equal">
      <formula>"NO CUMPLEN CON LO SOLICITADO"</formula>
    </cfRule>
  </conditionalFormatting>
  <conditionalFormatting sqref="R82">
    <cfRule type="cellIs" dxfId="2774" priority="20" operator="equal">
      <formula>"CUMPLEN CON LO SOLICITADO"</formula>
    </cfRule>
  </conditionalFormatting>
  <conditionalFormatting sqref="R82">
    <cfRule type="cellIs" dxfId="2773" priority="21" operator="equal">
      <formula>"PENDIENTES"</formula>
    </cfRule>
  </conditionalFormatting>
  <conditionalFormatting sqref="R82">
    <cfRule type="cellIs" dxfId="2772" priority="22" operator="equal">
      <formula>"NINGUNO"</formula>
    </cfRule>
  </conditionalFormatting>
  <dataValidations count="8">
    <dataValidation type="list" allowBlank="1" showErrorMessage="1" sqref="T13 T35 T57 T79 T101 T123 T145 T167 T189 T211 T233 T255 T277 T299 T321">
      <formula1>"SI,NO"</formula1>
    </dataValidation>
    <dataValidation type="list" allowBlank="1" showErrorMessage="1" sqref="B10 B32 B54 B76 B98 B120 B142 B164 B186 B208 B230 B252 B274 B296 B318">
      <formula1>"1.0,2.0,3.0,4.0,5.0,6.0,7.0,8.0,9.0,10.0,11.0,12.0,13.0,14.0,15.0"</formula1>
    </dataValidation>
    <dataValidation type="list" allowBlank="1" showErrorMessage="1" sqref="J13:J27 L321:L335 J35:J49 L35:L49 J321:J335 L13:L27 J57:J71 L57:L71 J101:J115 L101:L115 J189:J203 L189:L203 J123:J137 L123:L137 L79:L93 J167:J181 L167:L181 J211:J225 L211:L225 J233:J247 L233:L247 J255:J269 L255:L269 J277:J291 L277:L291 J299:J313 L299:L313 J79:J93 J145:J159 L145:L159">
      <formula1>"CUMPLE,NO CUMPLE"</formula1>
    </dataValidation>
    <dataValidation type="list" allowBlank="1" showErrorMessage="1" sqref="H13 H16 H19 H22 H25 H35 H38 H41 H44 H47 H57 H324 H327 H330 H333 H101 H60 H63 H66 H69 H321 H104 H107 H110 H113 H123 H151 H91 H132 H135 H145 H170 H179 H126 H129 H167 H154 H157 H176 H173 H189 H192 H195 H198 H201 H211 H214 H217 H220 H223 H233 H236 H239 H242 H245 H255 H258 H261 H264 H267 H277 H280 H283 H286 H289 H299 H302 H305 H308 H311 H79 H148 H82 H85 H88">
      <formula1>"I,C,UT"</formula1>
    </dataValidation>
    <dataValidation type="list" allowBlank="1" showErrorMessage="1" sqref="O13 O16 O19 O22 O25 O35 O38 O41 O44 O47 O57 O60 O63 O66 O333 O101 O104 O107 O110 O113 O321 O324 O327 O330 O69 O123 O91 O126 O132 O135 O145 O148 O151 O154 O157 O167 O170 O173 O176 O179 O189 O192 O195 O198 O201 O211 O214 O217 O220 O223 O233 O236 O239 O242 O245 O255 O258 O261 O264 O267 O277 O280 O283 O286 O289 O299 O302 O305 O308 O311 O79 O129 O85 O88 O82">
      <formula1>"ACORDE A ITEM 5.2.1 (T.R.),NO ESTÁ ACORDE A ITEM 5.2.1 (T.R.),DESCRIPCIÓN INSUFICIENTE,PENDIENTE POR DESCRIPCIÓN"</formula1>
    </dataValidation>
    <dataValidation type="list" allowBlank="1" showErrorMessage="1" sqref="Q13 Q16 Q19 Q22 Q25 Q35 Q333 Q38 Q41 Q47 Q57 Q330 Q44 Q63 Q66 Q101 Q104 Q107 Q110 Q113 Q321 Q324 Q327 Q60 Q69 Q123 Q91 Q126 Q132 Q135 Q145 Q148 Q151 Q154 Q157 Q167 Q170 Q173 Q176 Q179 Q189 Q192 Q195 Q198 Q201 Q211 Q214 Q217 Q220 Q223 Q233 Q236 Q239 Q242 Q245 Q255 Q258 Q261 Q264 Q267 Q277 Q280 Q283 Q286 Q289 Q299 Q302 Q305 Q308 Q311 Q79 Q129 Q85 Q88 Q82">
      <formula1>"SIN OBSERVACIÓN,PENDIENTES POR SUBSANAR,REQUERIMIENTOS SUBSANADOS,NO SUBSANABLE"</formula1>
    </dataValidation>
    <dataValidation type="list" allowBlank="1" showErrorMessage="1" sqref="R13 R16 R19 R22 R25 R35 R333 R38 R41 R47 R57 R330 R44 R63 R66 R101 R104 R107 R110 R113 R321 R324 R327 R60 R69 R123 R126 R129 R132 R135 R145 R148 R151 R154 R157 R167 R170 R173 R176 R179 R189 R192 R195 R198 R201 R211 R214 R217 R220 R223 R233 R236 R239 R242 R245 R255 R258 R261 R264 R267 R277 R280 R283 R286 R289 R299 R302 R305 R308 R311 R79 R91 R85 R88 R82">
      <formula1>"NINGUNO,PENDIENTES,CUMPLEN CON LO SOLICITADO,NO CUMPLEN CON LO SOLICITADO"</formula1>
    </dataValidation>
    <dataValidation type="list" allowBlank="1" showErrorMessage="1" sqref="N13 N16 N19 N22 N25 N35 N38 N41 N44 N47 N57 N60 N63 N66 N69 N101 N104 N107 N110 N113 N321 N324 N327 N330 N333 N123 N91 N126 N132 N135 N145 N148 N151 N154 N157 N167 N170 N173 N176 N179 N189 N192 N195 N198 N201 N211 N214 N217 N220 N223 N233 N236 N239 N242 N245 N255 N258 N261 N264 N267 N277 N280 N283 N286 N289 N299 N302 N305 N308 N311 N79 N129 N85 N88 N82">
      <formula1>"PRESENTÓ CERTIFICADO,NO PRESENTÓ CERTIFICADO"</formula1>
    </dataValidation>
  </dataValidation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58"/>
  <sheetViews>
    <sheetView zoomScale="55" zoomScaleNormal="55" workbookViewId="0">
      <selection activeCell="M20" sqref="M20"/>
    </sheetView>
  </sheetViews>
  <sheetFormatPr baseColWidth="10" defaultColWidth="14.42578125" defaultRowHeight="15" customHeight="1" x14ac:dyDescent="0.2"/>
  <cols>
    <col min="1" max="1" width="6" style="1" customWidth="1"/>
    <col min="2" max="2" width="6.85546875" style="1" customWidth="1"/>
    <col min="3" max="3" width="27.85546875" style="1" customWidth="1"/>
    <col min="4" max="4" width="17" style="1" customWidth="1"/>
    <col min="5" max="5" width="17.28515625" style="1" customWidth="1"/>
    <col min="6" max="6" width="29.42578125" style="1" customWidth="1"/>
    <col min="7" max="7" width="12.5703125" style="1" customWidth="1"/>
    <col min="8" max="9" width="16.7109375" style="1" customWidth="1"/>
    <col min="10" max="10" width="18.42578125" style="1" customWidth="1"/>
    <col min="11" max="11" width="11.28515625" style="1" customWidth="1"/>
    <col min="12" max="12" width="18.42578125" style="1" customWidth="1"/>
    <col min="13" max="13" width="12" style="1" customWidth="1"/>
    <col min="14" max="14" width="24.7109375" style="1" customWidth="1"/>
    <col min="15" max="15" width="25.5703125" style="1" customWidth="1"/>
    <col min="16" max="16" width="39.5703125" style="1" customWidth="1"/>
    <col min="17" max="17" width="32.28515625" style="1" customWidth="1"/>
    <col min="18" max="18" width="24.42578125" style="1" customWidth="1"/>
    <col min="19" max="19" width="20.85546875" style="1" customWidth="1"/>
    <col min="20" max="20" width="34.28515625" style="1" customWidth="1"/>
    <col min="21" max="23" width="11.42578125" style="1" customWidth="1"/>
    <col min="24" max="24" width="39.5703125" style="1" customWidth="1"/>
    <col min="25" max="25" width="22.85546875" style="1" customWidth="1"/>
    <col min="26" max="26" width="32.42578125" style="1" customWidth="1"/>
    <col min="27" max="29" width="11.42578125" style="1" customWidth="1"/>
    <col min="30" max="30" width="35.140625" style="1" hidden="1" customWidth="1"/>
    <col min="31" max="31" width="15.7109375" style="1" hidden="1" customWidth="1"/>
    <col min="32" max="35" width="11.42578125" style="1" hidden="1" customWidth="1"/>
    <col min="36" max="16384" width="14.42578125" style="1"/>
  </cols>
  <sheetData>
    <row r="1" spans="1:35" ht="39.75" customHeight="1" x14ac:dyDescent="0.2">
      <c r="A1" s="49"/>
      <c r="B1" s="407" t="s">
        <v>67</v>
      </c>
      <c r="C1" s="361"/>
      <c r="D1" s="361"/>
      <c r="E1" s="361"/>
      <c r="F1" s="361"/>
      <c r="G1" s="361"/>
      <c r="H1" s="361"/>
      <c r="I1" s="361"/>
      <c r="J1" s="361"/>
      <c r="K1" s="361"/>
      <c r="L1" s="361"/>
      <c r="M1" s="361"/>
      <c r="N1" s="361"/>
      <c r="O1" s="361"/>
      <c r="P1" s="361"/>
      <c r="Q1" s="361"/>
      <c r="R1" s="361"/>
      <c r="S1" s="362"/>
      <c r="T1" s="49"/>
      <c r="U1" s="49"/>
      <c r="V1" s="49"/>
      <c r="W1" s="49"/>
      <c r="X1" s="49"/>
      <c r="Y1" s="49"/>
      <c r="Z1" s="49"/>
      <c r="AA1" s="49"/>
      <c r="AB1" s="49"/>
      <c r="AC1" s="49"/>
      <c r="AD1" s="49"/>
      <c r="AE1" s="49"/>
      <c r="AF1" s="49"/>
      <c r="AG1" s="49"/>
      <c r="AH1" s="49"/>
      <c r="AI1" s="49"/>
    </row>
    <row r="2" spans="1:35" ht="12.75" customHeight="1" x14ac:dyDescent="0.2">
      <c r="A2" s="50"/>
      <c r="B2" s="50"/>
      <c r="C2" s="51"/>
      <c r="D2" s="51"/>
      <c r="E2" s="51"/>
      <c r="F2" s="51"/>
      <c r="G2" s="51"/>
      <c r="H2" s="51"/>
      <c r="I2" s="49"/>
      <c r="J2" s="49"/>
      <c r="K2" s="49"/>
      <c r="L2" s="49"/>
      <c r="M2" s="49"/>
      <c r="N2" s="52"/>
      <c r="O2" s="52"/>
      <c r="P2" s="52"/>
      <c r="Q2" s="52"/>
      <c r="R2" s="52"/>
      <c r="S2" s="52"/>
      <c r="T2" s="52"/>
      <c r="U2" s="52"/>
      <c r="V2" s="52"/>
      <c r="W2" s="52"/>
      <c r="X2" s="52"/>
      <c r="Y2" s="52"/>
      <c r="Z2" s="52"/>
      <c r="AA2" s="52"/>
      <c r="AB2" s="52"/>
      <c r="AC2" s="52"/>
      <c r="AD2" s="52"/>
      <c r="AE2" s="52"/>
      <c r="AF2" s="52"/>
      <c r="AG2" s="52"/>
      <c r="AH2" s="52"/>
      <c r="AI2" s="52"/>
    </row>
    <row r="3" spans="1:35" ht="199.5" customHeight="1" x14ac:dyDescent="0.2">
      <c r="A3" s="52"/>
      <c r="B3" s="408" t="s">
        <v>225</v>
      </c>
      <c r="C3" s="361"/>
      <c r="D3" s="361"/>
      <c r="E3" s="361"/>
      <c r="F3" s="361"/>
      <c r="G3" s="361"/>
      <c r="H3" s="361"/>
      <c r="I3" s="361"/>
      <c r="J3" s="361"/>
      <c r="K3" s="361"/>
      <c r="L3" s="361"/>
      <c r="M3" s="361"/>
      <c r="N3" s="361"/>
      <c r="O3" s="361"/>
      <c r="P3" s="361"/>
      <c r="Q3" s="361"/>
      <c r="R3" s="361"/>
      <c r="S3" s="362"/>
      <c r="T3" s="52"/>
      <c r="U3" s="52"/>
      <c r="V3" s="52"/>
      <c r="W3" s="52"/>
      <c r="X3" s="52"/>
      <c r="Y3" s="52"/>
      <c r="Z3" s="52"/>
      <c r="AA3" s="52"/>
      <c r="AB3" s="52"/>
      <c r="AC3" s="52"/>
      <c r="AD3" s="52"/>
      <c r="AE3" s="52"/>
      <c r="AF3" s="52"/>
      <c r="AG3" s="52"/>
      <c r="AH3" s="52"/>
      <c r="AI3" s="52"/>
    </row>
    <row r="4" spans="1:35" ht="12.75" customHeight="1" x14ac:dyDescent="0.2">
      <c r="A4" s="52"/>
      <c r="B4" s="52"/>
      <c r="C4" s="52"/>
      <c r="D4" s="52"/>
      <c r="E4" s="52"/>
      <c r="F4" s="409"/>
      <c r="G4" s="331"/>
      <c r="H4" s="331"/>
      <c r="I4" s="331"/>
      <c r="J4" s="331"/>
      <c r="K4" s="331"/>
      <c r="L4" s="331"/>
      <c r="M4" s="331"/>
      <c r="N4" s="331"/>
      <c r="O4" s="49"/>
      <c r="P4" s="49"/>
      <c r="Q4" s="52"/>
      <c r="R4" s="52"/>
      <c r="S4" s="52"/>
      <c r="T4" s="52"/>
      <c r="U4" s="52"/>
      <c r="V4" s="52"/>
      <c r="W4" s="52"/>
      <c r="X4" s="52"/>
      <c r="Y4" s="52"/>
      <c r="Z4" s="52"/>
      <c r="AA4" s="52"/>
      <c r="AB4" s="52"/>
      <c r="AC4" s="52"/>
      <c r="AD4" s="52"/>
      <c r="AE4" s="52"/>
      <c r="AF4" s="52"/>
      <c r="AG4" s="52"/>
      <c r="AH4" s="52"/>
      <c r="AI4" s="52"/>
    </row>
    <row r="5" spans="1:35" ht="30.75" customHeight="1" x14ac:dyDescent="0.2">
      <c r="A5" s="52"/>
      <c r="B5" s="52"/>
      <c r="C5" s="52"/>
      <c r="D5" s="52"/>
      <c r="E5" s="52"/>
      <c r="F5" s="410" t="s">
        <v>33</v>
      </c>
      <c r="G5" s="362"/>
      <c r="H5" s="53" t="s">
        <v>34</v>
      </c>
      <c r="I5" s="52"/>
      <c r="J5" s="52"/>
      <c r="K5" s="52"/>
      <c r="L5" s="411" t="s">
        <v>35</v>
      </c>
      <c r="M5" s="356"/>
      <c r="N5" s="412" t="s">
        <v>36</v>
      </c>
      <c r="O5" s="362"/>
      <c r="P5" s="54" t="s">
        <v>37</v>
      </c>
      <c r="Q5" s="52"/>
      <c r="R5" s="52"/>
      <c r="S5" s="52"/>
      <c r="T5" s="52"/>
      <c r="U5" s="52"/>
      <c r="V5" s="52"/>
      <c r="W5" s="52"/>
      <c r="X5" s="52"/>
      <c r="Y5" s="52"/>
      <c r="Z5" s="52"/>
      <c r="AA5" s="52"/>
      <c r="AB5" s="52"/>
      <c r="AC5" s="52"/>
      <c r="AD5" s="52"/>
      <c r="AE5" s="52"/>
      <c r="AF5" s="52"/>
      <c r="AG5" s="52"/>
      <c r="AH5" s="52"/>
      <c r="AI5" s="52"/>
    </row>
    <row r="6" spans="1:35" ht="30" customHeight="1" x14ac:dyDescent="0.2">
      <c r="A6" s="52"/>
      <c r="B6" s="52"/>
      <c r="C6" s="52"/>
      <c r="D6" s="52"/>
      <c r="E6" s="52"/>
      <c r="F6" s="406">
        <f>+'5.2.1 EXPERIENCIA GRAL'!F6:G6</f>
        <v>887803</v>
      </c>
      <c r="G6" s="362"/>
      <c r="H6" s="55">
        <v>1</v>
      </c>
      <c r="I6" s="52"/>
      <c r="J6" s="52"/>
      <c r="K6" s="52"/>
      <c r="L6" s="357"/>
      <c r="M6" s="359"/>
      <c r="N6" s="421">
        <f>+'5.2.1 EXPERIENCIA GRAL'!N6:O6</f>
        <v>485608021</v>
      </c>
      <c r="O6" s="362"/>
      <c r="P6" s="56">
        <f>+ROUND(N6/$F$6,0)</f>
        <v>547</v>
      </c>
      <c r="Q6" s="52"/>
      <c r="R6" s="52"/>
      <c r="S6" s="52"/>
      <c r="T6" s="52"/>
      <c r="U6" s="52"/>
      <c r="V6" s="52"/>
      <c r="W6" s="52"/>
      <c r="X6" s="52"/>
      <c r="Y6" s="52"/>
      <c r="Z6" s="52"/>
      <c r="AA6" s="52"/>
      <c r="AB6" s="52"/>
      <c r="AC6" s="52"/>
      <c r="AD6" s="52"/>
      <c r="AE6" s="52"/>
      <c r="AF6" s="52"/>
      <c r="AG6" s="52"/>
      <c r="AH6" s="52"/>
      <c r="AI6" s="52"/>
    </row>
    <row r="7" spans="1:35" ht="12.75" customHeight="1" x14ac:dyDescent="0.2">
      <c r="A7" s="50"/>
      <c r="B7" s="50"/>
      <c r="C7" s="57"/>
      <c r="D7" s="58"/>
      <c r="E7" s="59"/>
      <c r="F7" s="49"/>
      <c r="G7" s="49"/>
      <c r="H7" s="49"/>
      <c r="I7" s="60"/>
      <c r="J7" s="49"/>
      <c r="K7" s="49"/>
      <c r="L7" s="49"/>
      <c r="M7" s="49"/>
      <c r="N7" s="52"/>
      <c r="O7" s="52"/>
      <c r="P7" s="52"/>
      <c r="Q7" s="52"/>
      <c r="R7" s="52"/>
      <c r="S7" s="52"/>
      <c r="T7" s="52"/>
      <c r="U7" s="52"/>
      <c r="V7" s="52"/>
      <c r="W7" s="52"/>
      <c r="X7" s="52"/>
      <c r="Y7" s="52"/>
      <c r="Z7" s="52"/>
      <c r="AA7" s="52"/>
      <c r="AB7" s="52"/>
      <c r="AC7" s="52"/>
      <c r="AD7" s="52"/>
      <c r="AE7" s="52"/>
      <c r="AF7" s="52"/>
      <c r="AG7" s="52"/>
      <c r="AH7" s="52"/>
      <c r="AI7" s="52"/>
    </row>
    <row r="8" spans="1:35" ht="30" customHeight="1" x14ac:dyDescent="0.2">
      <c r="A8" s="49"/>
      <c r="B8" s="49"/>
      <c r="C8" s="49"/>
      <c r="D8" s="49"/>
      <c r="E8" s="61"/>
      <c r="F8" s="62"/>
      <c r="G8" s="62"/>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30" customHeight="1" x14ac:dyDescent="0.2">
      <c r="A9" s="49"/>
      <c r="B9" s="49"/>
      <c r="C9" s="49"/>
      <c r="D9" s="49"/>
      <c r="E9" s="61"/>
      <c r="F9" s="62"/>
      <c r="G9" s="62"/>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row>
    <row r="10" spans="1:35" ht="74.25" customHeight="1" x14ac:dyDescent="0.2">
      <c r="A10" s="49"/>
      <c r="B10" s="63">
        <v>1</v>
      </c>
      <c r="C10" s="363" t="s">
        <v>38</v>
      </c>
      <c r="D10" s="361"/>
      <c r="E10" s="362"/>
      <c r="F10" s="360" t="str">
        <f>IFERROR(VLOOKUP(B10,LISTA_OFERENTES,2,FALSE)," ")</f>
        <v>FERNANDO BOHORQUEZ Y CIA S.A.S.</v>
      </c>
      <c r="G10" s="361"/>
      <c r="H10" s="361"/>
      <c r="I10" s="361"/>
      <c r="J10" s="361"/>
      <c r="K10" s="361"/>
      <c r="L10" s="361"/>
      <c r="M10" s="361"/>
      <c r="N10" s="361"/>
      <c r="O10" s="362"/>
      <c r="P10" s="399" t="s">
        <v>39</v>
      </c>
      <c r="Q10" s="361"/>
      <c r="R10" s="362"/>
      <c r="S10" s="64">
        <f>5-(INT(COUNTBLANK(C13:C27))-10)</f>
        <v>3</v>
      </c>
      <c r="T10" s="65"/>
      <c r="U10" s="49"/>
      <c r="V10" s="49"/>
      <c r="W10" s="49"/>
      <c r="X10" s="49"/>
      <c r="Y10" s="49"/>
      <c r="Z10" s="49"/>
      <c r="AA10" s="49"/>
      <c r="AB10" s="49"/>
      <c r="AC10" s="49"/>
      <c r="AD10" s="49"/>
      <c r="AE10" s="49"/>
      <c r="AF10" s="49"/>
      <c r="AG10" s="49"/>
      <c r="AH10" s="49"/>
      <c r="AI10" s="49"/>
    </row>
    <row r="11" spans="1:35" ht="33.75" customHeight="1" x14ac:dyDescent="0.2">
      <c r="A11" s="66"/>
      <c r="B11" s="364" t="s">
        <v>40</v>
      </c>
      <c r="C11" s="365" t="s">
        <v>41</v>
      </c>
      <c r="D11" s="365" t="s">
        <v>42</v>
      </c>
      <c r="E11" s="365" t="s">
        <v>43</v>
      </c>
      <c r="F11" s="365" t="s">
        <v>44</v>
      </c>
      <c r="G11" s="365" t="s">
        <v>45</v>
      </c>
      <c r="H11" s="365" t="s">
        <v>46</v>
      </c>
      <c r="I11" s="365" t="s">
        <v>47</v>
      </c>
      <c r="J11" s="391" t="s">
        <v>48</v>
      </c>
      <c r="K11" s="361"/>
      <c r="L11" s="361"/>
      <c r="M11" s="362"/>
      <c r="N11" s="365" t="s">
        <v>49</v>
      </c>
      <c r="O11" s="365" t="s">
        <v>50</v>
      </c>
      <c r="P11" s="67" t="s">
        <v>51</v>
      </c>
      <c r="Q11" s="67"/>
      <c r="R11" s="365" t="s">
        <v>52</v>
      </c>
      <c r="S11" s="365" t="s">
        <v>53</v>
      </c>
      <c r="T11" s="365" t="s">
        <v>239</v>
      </c>
      <c r="U11" s="4"/>
      <c r="V11" s="4"/>
      <c r="W11" s="405" t="s">
        <v>54</v>
      </c>
      <c r="X11" s="361"/>
      <c r="Y11" s="362"/>
      <c r="Z11" s="68" t="s">
        <v>55</v>
      </c>
      <c r="AA11" s="66"/>
      <c r="AB11" s="66"/>
      <c r="AC11" s="66"/>
      <c r="AD11" s="66"/>
      <c r="AE11" s="66"/>
      <c r="AF11" s="66"/>
      <c r="AG11" s="66"/>
      <c r="AH11" s="66"/>
      <c r="AI11" s="66"/>
    </row>
    <row r="12" spans="1:35" ht="82.5" customHeight="1" x14ac:dyDescent="0.2">
      <c r="A12" s="66"/>
      <c r="B12" s="349"/>
      <c r="C12" s="349"/>
      <c r="D12" s="349"/>
      <c r="E12" s="349"/>
      <c r="F12" s="349"/>
      <c r="G12" s="349"/>
      <c r="H12" s="349"/>
      <c r="I12" s="349"/>
      <c r="J12" s="392" t="s">
        <v>56</v>
      </c>
      <c r="K12" s="361"/>
      <c r="L12" s="361"/>
      <c r="M12" s="362"/>
      <c r="N12" s="349"/>
      <c r="O12" s="349"/>
      <c r="P12" s="69" t="s">
        <v>9</v>
      </c>
      <c r="Q12" s="69" t="s">
        <v>57</v>
      </c>
      <c r="R12" s="349"/>
      <c r="S12" s="349"/>
      <c r="T12" s="349"/>
      <c r="U12" s="4"/>
      <c r="V12" s="4"/>
      <c r="W12" s="70">
        <v>1</v>
      </c>
      <c r="X12" s="71" t="str">
        <f t="shared" ref="X12:X28" si="0">IFERROR(VLOOKUP(W12,LISTA_OFERENTES,2,FALSE)," ")</f>
        <v>FERNANDO BOHORQUEZ Y CIA S.A.S.</v>
      </c>
      <c r="Y12" s="72" t="str">
        <f ca="1">VLOOKUP(X12,'5.2.2 EXPERIENCIA ESP'!BANDERA,2,FALSE)</f>
        <v>CUMPLE</v>
      </c>
      <c r="Z12" s="73" t="str">
        <f t="shared" ref="Z12:Z28" ca="1" si="1">IF(Y12="CUMPLE","H","NH")</f>
        <v>H</v>
      </c>
      <c r="AA12" s="66"/>
      <c r="AB12" s="66"/>
      <c r="AC12" s="66"/>
      <c r="AD12" s="71" t="str">
        <f t="shared" ref="AD12:AD28" si="2">X12</f>
        <v>FERNANDO BOHORQUEZ Y CIA S.A.S.</v>
      </c>
      <c r="AE12" s="74" t="str">
        <f t="shared" ref="AE12:AE28" ca="1" si="3">INDIRECT("T"&amp;AH12)</f>
        <v>CUMPLE</v>
      </c>
      <c r="AF12" s="66"/>
      <c r="AG12" s="73" t="s">
        <v>58</v>
      </c>
      <c r="AH12" s="2">
        <v>28</v>
      </c>
      <c r="AI12" s="75"/>
    </row>
    <row r="13" spans="1:35" ht="24.75" customHeight="1" x14ac:dyDescent="0.25">
      <c r="A13" s="76"/>
      <c r="B13" s="351">
        <v>1</v>
      </c>
      <c r="C13" s="352">
        <v>114</v>
      </c>
      <c r="D13" s="352" t="s">
        <v>250</v>
      </c>
      <c r="E13" s="352" t="s">
        <v>251</v>
      </c>
      <c r="F13" s="352" t="s">
        <v>254</v>
      </c>
      <c r="G13" s="353">
        <v>268.75</v>
      </c>
      <c r="H13" s="354" t="s">
        <v>59</v>
      </c>
      <c r="I13" s="422">
        <v>1</v>
      </c>
      <c r="J13" s="77" t="s">
        <v>237</v>
      </c>
      <c r="K13" s="2">
        <v>561115</v>
      </c>
      <c r="L13" s="80"/>
      <c r="M13" s="2"/>
      <c r="N13" s="366" t="s">
        <v>257</v>
      </c>
      <c r="O13" s="366" t="s">
        <v>258</v>
      </c>
      <c r="P13" s="352"/>
      <c r="Q13" s="396" t="s">
        <v>259</v>
      </c>
      <c r="R13" s="396" t="s">
        <v>260</v>
      </c>
      <c r="S13" s="397">
        <f>IF(COUNTIF(J13:M15,"CUMPLE")&gt;=1,(G13*I13),0)* (IF(N13="PRESENTÓ CERTIFICADO",1,0))* (IF(O13="ACORDE A ITEM 5.2.1 (T.R.)",1,0) )* ( IF(OR(Q13="SIN OBSERVACIÓN", Q13="REQUERIMIENTOS SUBSANADOS"),1,0)) *(IF(OR(R13="NINGUNO", R13="CUMPLEN CON LO SOLICITADO"),1,0))</f>
        <v>268.75</v>
      </c>
      <c r="T13" s="403" t="s">
        <v>60</v>
      </c>
      <c r="U13" s="78"/>
      <c r="V13" s="78"/>
      <c r="W13" s="70">
        <v>2</v>
      </c>
      <c r="X13" s="71" t="str">
        <f t="shared" si="0"/>
        <v>INVERSIONES GUERFOR S.A.S</v>
      </c>
      <c r="Y13" s="72" t="str">
        <f ca="1">VLOOKUP(X13,'5.2.2 EXPERIENCIA ESP'!BANDERA,2,FALSE)</f>
        <v>CUMPLE</v>
      </c>
      <c r="Z13" s="73" t="str">
        <f t="shared" ca="1" si="1"/>
        <v>H</v>
      </c>
      <c r="AA13" s="78"/>
      <c r="AB13" s="78"/>
      <c r="AC13" s="78"/>
      <c r="AD13" s="71" t="str">
        <f t="shared" si="2"/>
        <v>INVERSIONES GUERFOR S.A.S</v>
      </c>
      <c r="AE13" s="74" t="str">
        <f t="shared" ca="1" si="3"/>
        <v>CUMPLE</v>
      </c>
      <c r="AF13" s="79"/>
      <c r="AG13" s="73" t="s">
        <v>58</v>
      </c>
      <c r="AH13" s="2">
        <f t="shared" ref="AH13:AH27" si="4">AH12+AI$13</f>
        <v>50</v>
      </c>
      <c r="AI13" s="415">
        <v>22</v>
      </c>
    </row>
    <row r="14" spans="1:35" ht="24.75" customHeight="1" x14ac:dyDescent="0.25">
      <c r="A14" s="76"/>
      <c r="B14" s="348"/>
      <c r="C14" s="348"/>
      <c r="D14" s="348"/>
      <c r="E14" s="348"/>
      <c r="F14" s="348"/>
      <c r="G14" s="348"/>
      <c r="H14" s="348"/>
      <c r="I14" s="348"/>
      <c r="J14" s="77"/>
      <c r="K14" s="2"/>
      <c r="L14" s="80"/>
      <c r="M14" s="2"/>
      <c r="N14" s="348"/>
      <c r="O14" s="348"/>
      <c r="P14" s="348"/>
      <c r="Q14" s="348"/>
      <c r="R14" s="348"/>
      <c r="S14" s="348"/>
      <c r="T14" s="348"/>
      <c r="U14" s="78"/>
      <c r="V14" s="78"/>
      <c r="W14" s="70">
        <v>3</v>
      </c>
      <c r="X14" s="71" t="str">
        <f t="shared" si="0"/>
        <v>KASSANI DISEÑO SAS</v>
      </c>
      <c r="Y14" s="72" t="str">
        <f ca="1">VLOOKUP(X14,'5.2.2 EXPERIENCIA ESP'!BANDERA,2,FALSE)</f>
        <v>CUMPLE</v>
      </c>
      <c r="Z14" s="73" t="str">
        <f t="shared" ca="1" si="1"/>
        <v>H</v>
      </c>
      <c r="AA14" s="78"/>
      <c r="AB14" s="78"/>
      <c r="AC14" s="78"/>
      <c r="AD14" s="71" t="str">
        <f t="shared" si="2"/>
        <v>KASSANI DISEÑO SAS</v>
      </c>
      <c r="AE14" s="74" t="str">
        <f t="shared" ca="1" si="3"/>
        <v>CUMPLE</v>
      </c>
      <c r="AF14" s="79"/>
      <c r="AG14" s="73" t="s">
        <v>58</v>
      </c>
      <c r="AH14" s="2">
        <f t="shared" si="4"/>
        <v>72</v>
      </c>
      <c r="AI14" s="348"/>
    </row>
    <row r="15" spans="1:35" ht="24.75" customHeight="1" x14ac:dyDescent="0.25">
      <c r="A15" s="76"/>
      <c r="B15" s="349"/>
      <c r="C15" s="349"/>
      <c r="D15" s="349"/>
      <c r="E15" s="349"/>
      <c r="F15" s="349"/>
      <c r="G15" s="349"/>
      <c r="H15" s="349"/>
      <c r="I15" s="349"/>
      <c r="J15" s="80"/>
      <c r="K15" s="2"/>
      <c r="L15" s="80"/>
      <c r="M15" s="2"/>
      <c r="N15" s="349"/>
      <c r="O15" s="349"/>
      <c r="P15" s="349"/>
      <c r="Q15" s="349"/>
      <c r="R15" s="349"/>
      <c r="S15" s="349"/>
      <c r="T15" s="348"/>
      <c r="U15" s="78"/>
      <c r="V15" s="78"/>
      <c r="W15" s="70">
        <v>4</v>
      </c>
      <c r="X15" s="71" t="str">
        <f t="shared" si="0"/>
        <v>K10 DESIGN S.A.S</v>
      </c>
      <c r="Y15" s="72" t="str">
        <f ca="1">VLOOKUP(X15,'5.2.2 EXPERIENCIA ESP'!BANDERA,2,FALSE)</f>
        <v>CUMPLE</v>
      </c>
      <c r="Z15" s="73" t="str">
        <f t="shared" ca="1" si="1"/>
        <v>H</v>
      </c>
      <c r="AA15" s="78"/>
      <c r="AB15" s="78"/>
      <c r="AC15" s="78"/>
      <c r="AD15" s="71" t="str">
        <f t="shared" si="2"/>
        <v>K10 DESIGN S.A.S</v>
      </c>
      <c r="AE15" s="74" t="str">
        <f t="shared" ca="1" si="3"/>
        <v>CUMPLE</v>
      </c>
      <c r="AF15" s="79"/>
      <c r="AG15" s="73" t="s">
        <v>58</v>
      </c>
      <c r="AH15" s="2">
        <f t="shared" si="4"/>
        <v>94</v>
      </c>
      <c r="AI15" s="348"/>
    </row>
    <row r="16" spans="1:35" ht="24.75" customHeight="1" x14ac:dyDescent="0.25">
      <c r="A16" s="76"/>
      <c r="B16" s="351">
        <v>2</v>
      </c>
      <c r="C16" s="385">
        <v>273</v>
      </c>
      <c r="D16" s="385">
        <v>110</v>
      </c>
      <c r="E16" s="385" t="s">
        <v>252</v>
      </c>
      <c r="F16" s="385" t="s">
        <v>255</v>
      </c>
      <c r="G16" s="414">
        <v>237.4</v>
      </c>
      <c r="H16" s="354" t="s">
        <v>59</v>
      </c>
      <c r="I16" s="404">
        <v>1</v>
      </c>
      <c r="J16" s="77" t="s">
        <v>237</v>
      </c>
      <c r="K16" s="2">
        <f>+$K$13</f>
        <v>561115</v>
      </c>
      <c r="L16" s="80"/>
      <c r="M16" s="2"/>
      <c r="N16" s="366" t="s">
        <v>257</v>
      </c>
      <c r="O16" s="366" t="s">
        <v>258</v>
      </c>
      <c r="P16" s="400"/>
      <c r="Q16" s="401" t="s">
        <v>259</v>
      </c>
      <c r="R16" s="401" t="s">
        <v>260</v>
      </c>
      <c r="S16" s="397">
        <f>IF(COUNTIF(J16:M18,"CUMPLE")&gt;=1,(G16*I16),0)* (IF(N16="PRESENTÓ CERTIFICADO",1,0))* (IF(O16="ACORDE A ITEM 5.2.1 (T.R.)",1,0) )* ( IF(OR(Q16="SIN OBSERVACIÓN", Q16="REQUERIMIENTOS SUBSANADOS"),1,0)) *(IF(OR(R16="NINGUNO", R16="CUMPLEN CON LO SOLICITADO"),1,0))</f>
        <v>237.4</v>
      </c>
      <c r="T16" s="348"/>
      <c r="U16" s="78"/>
      <c r="V16" s="78"/>
      <c r="W16" s="70">
        <v>5</v>
      </c>
      <c r="X16" s="71" t="str">
        <f t="shared" si="0"/>
        <v>MUMA S.A.S</v>
      </c>
      <c r="Y16" s="72" t="str">
        <f ca="1">VLOOKUP(X16,'5.2.2 EXPERIENCIA ESP'!BANDERA,2,FALSE)</f>
        <v>CUMPLE</v>
      </c>
      <c r="Z16" s="73" t="str">
        <f t="shared" ca="1" si="1"/>
        <v>H</v>
      </c>
      <c r="AA16" s="78"/>
      <c r="AB16" s="78"/>
      <c r="AC16" s="78"/>
      <c r="AD16" s="71" t="str">
        <f t="shared" si="2"/>
        <v>MUMA S.A.S</v>
      </c>
      <c r="AE16" s="74" t="str">
        <f t="shared" ca="1" si="3"/>
        <v>CUMPLE</v>
      </c>
      <c r="AF16" s="79"/>
      <c r="AG16" s="73" t="s">
        <v>58</v>
      </c>
      <c r="AH16" s="2">
        <f t="shared" si="4"/>
        <v>116</v>
      </c>
      <c r="AI16" s="348"/>
    </row>
    <row r="17" spans="1:35" ht="24.75" customHeight="1" x14ac:dyDescent="0.25">
      <c r="A17" s="76"/>
      <c r="B17" s="348"/>
      <c r="C17" s="348"/>
      <c r="D17" s="348"/>
      <c r="E17" s="348"/>
      <c r="F17" s="348"/>
      <c r="G17" s="348"/>
      <c r="H17" s="348"/>
      <c r="I17" s="348"/>
      <c r="J17" s="77"/>
      <c r="K17" s="2"/>
      <c r="L17" s="80"/>
      <c r="M17" s="2"/>
      <c r="N17" s="348"/>
      <c r="O17" s="348"/>
      <c r="P17" s="348"/>
      <c r="Q17" s="348"/>
      <c r="R17" s="348"/>
      <c r="S17" s="348"/>
      <c r="T17" s="348"/>
      <c r="U17" s="78"/>
      <c r="V17" s="78"/>
      <c r="W17" s="70">
        <v>6</v>
      </c>
      <c r="X17" s="71" t="str">
        <f t="shared" si="0"/>
        <v>SOLINOFF CORPORATION S.A.S</v>
      </c>
      <c r="Y17" s="72" t="str">
        <f ca="1">VLOOKUP(X17,'5.2.2 EXPERIENCIA ESP'!BANDERA,2,FALSE)</f>
        <v>CUMPLE</v>
      </c>
      <c r="Z17" s="73" t="str">
        <f t="shared" ca="1" si="1"/>
        <v>H</v>
      </c>
      <c r="AA17" s="78"/>
      <c r="AB17" s="78"/>
      <c r="AC17" s="78"/>
      <c r="AD17" s="71" t="str">
        <f t="shared" si="2"/>
        <v>SOLINOFF CORPORATION S.A.S</v>
      </c>
      <c r="AE17" s="74" t="str">
        <f t="shared" ca="1" si="3"/>
        <v>CUMPLE</v>
      </c>
      <c r="AF17" s="79"/>
      <c r="AG17" s="73" t="s">
        <v>58</v>
      </c>
      <c r="AH17" s="2">
        <f t="shared" si="4"/>
        <v>138</v>
      </c>
      <c r="AI17" s="348"/>
    </row>
    <row r="18" spans="1:35" ht="24.75" customHeight="1" x14ac:dyDescent="0.25">
      <c r="A18" s="76"/>
      <c r="B18" s="349"/>
      <c r="C18" s="349"/>
      <c r="D18" s="349"/>
      <c r="E18" s="349"/>
      <c r="F18" s="349"/>
      <c r="G18" s="349"/>
      <c r="H18" s="349"/>
      <c r="I18" s="349"/>
      <c r="J18" s="80"/>
      <c r="K18" s="2"/>
      <c r="L18" s="80"/>
      <c r="M18" s="2"/>
      <c r="N18" s="349"/>
      <c r="O18" s="349"/>
      <c r="P18" s="349"/>
      <c r="Q18" s="349"/>
      <c r="R18" s="349"/>
      <c r="S18" s="349"/>
      <c r="T18" s="348"/>
      <c r="U18" s="78"/>
      <c r="V18" s="78"/>
      <c r="W18" s="70">
        <v>7</v>
      </c>
      <c r="X18" s="71" t="str">
        <f t="shared" si="0"/>
        <v>MUEBLES ROMERO SAS</v>
      </c>
      <c r="Y18" s="72" t="str">
        <f ca="1">VLOOKUP(X18,'5.2.2 EXPERIENCIA ESP'!BANDERA,2,FALSE)</f>
        <v>CUMPLE</v>
      </c>
      <c r="Z18" s="73" t="str">
        <f t="shared" ca="1" si="1"/>
        <v>H</v>
      </c>
      <c r="AA18" s="78"/>
      <c r="AB18" s="78"/>
      <c r="AC18" s="78"/>
      <c r="AD18" s="71" t="str">
        <f t="shared" si="2"/>
        <v>MUEBLES ROMERO SAS</v>
      </c>
      <c r="AE18" s="74" t="str">
        <f t="shared" ca="1" si="3"/>
        <v>CUMPLE</v>
      </c>
      <c r="AF18" s="83"/>
      <c r="AG18" s="73" t="s">
        <v>58</v>
      </c>
      <c r="AH18" s="2">
        <f t="shared" si="4"/>
        <v>160</v>
      </c>
      <c r="AI18" s="348"/>
    </row>
    <row r="19" spans="1:35" ht="24.75" customHeight="1" x14ac:dyDescent="0.25">
      <c r="A19" s="76"/>
      <c r="B19" s="351">
        <v>3</v>
      </c>
      <c r="C19" s="352">
        <v>276</v>
      </c>
      <c r="D19" s="352">
        <v>112</v>
      </c>
      <c r="E19" s="352" t="s">
        <v>253</v>
      </c>
      <c r="F19" s="352" t="s">
        <v>256</v>
      </c>
      <c r="G19" s="353">
        <v>230.4</v>
      </c>
      <c r="H19" s="354" t="s">
        <v>59</v>
      </c>
      <c r="I19" s="387">
        <v>1</v>
      </c>
      <c r="J19" s="77" t="s">
        <v>237</v>
      </c>
      <c r="K19" s="2">
        <f>+$K$13</f>
        <v>561115</v>
      </c>
      <c r="L19" s="80"/>
      <c r="M19" s="2"/>
      <c r="N19" s="366" t="s">
        <v>257</v>
      </c>
      <c r="O19" s="366" t="s">
        <v>258</v>
      </c>
      <c r="P19" s="352"/>
      <c r="Q19" s="401" t="s">
        <v>259</v>
      </c>
      <c r="R19" s="401" t="s">
        <v>260</v>
      </c>
      <c r="S19" s="397">
        <f>IF(COUNTIF(J19:M21,"CUMPLE")&gt;=1,(G19*I19),0)* (IF(N19="PRESENTÓ CERTIFICADO",1,0))* (IF(O19="ACORDE A ITEM 5.2.1 (T.R.)",1,0) )* ( IF(OR(Q19="SIN OBSERVACIÓN", Q19="REQUERIMIENTOS SUBSANADOS"),1,0)) *(IF(OR(R19="NINGUNO", R19="CUMPLEN CON LO SOLICITADO"),1,0))</f>
        <v>230.4</v>
      </c>
      <c r="T19" s="348"/>
      <c r="U19" s="78"/>
      <c r="V19" s="78"/>
      <c r="W19" s="70">
        <v>8</v>
      </c>
      <c r="X19" s="71" t="str">
        <f t="shared" si="0"/>
        <v>FAMOC DEPANEL S.A.</v>
      </c>
      <c r="Y19" s="72" t="str">
        <f ca="1">VLOOKUP(X19,'5.2.2 EXPERIENCIA ESP'!BANDERA,2,FALSE)</f>
        <v>CUMPLE</v>
      </c>
      <c r="Z19" s="73" t="str">
        <f t="shared" ca="1" si="1"/>
        <v>H</v>
      </c>
      <c r="AA19" s="78"/>
      <c r="AB19" s="78"/>
      <c r="AC19" s="78"/>
      <c r="AD19" s="71" t="str">
        <f t="shared" si="2"/>
        <v>FAMOC DEPANEL S.A.</v>
      </c>
      <c r="AE19" s="74" t="str">
        <f t="shared" ca="1" si="3"/>
        <v>CUMPLE</v>
      </c>
      <c r="AF19" s="83"/>
      <c r="AG19" s="73" t="s">
        <v>58</v>
      </c>
      <c r="AH19" s="2">
        <f t="shared" si="4"/>
        <v>182</v>
      </c>
      <c r="AI19" s="348"/>
    </row>
    <row r="20" spans="1:35" ht="24.75" customHeight="1" x14ac:dyDescent="0.25">
      <c r="A20" s="76"/>
      <c r="B20" s="348"/>
      <c r="C20" s="348"/>
      <c r="D20" s="348"/>
      <c r="E20" s="348"/>
      <c r="F20" s="348"/>
      <c r="G20" s="348"/>
      <c r="H20" s="348"/>
      <c r="I20" s="348"/>
      <c r="J20" s="77"/>
      <c r="K20" s="2"/>
      <c r="L20" s="80"/>
      <c r="M20" s="2"/>
      <c r="N20" s="348"/>
      <c r="O20" s="348"/>
      <c r="P20" s="348"/>
      <c r="Q20" s="348"/>
      <c r="R20" s="348"/>
      <c r="S20" s="348"/>
      <c r="T20" s="348"/>
      <c r="U20" s="78"/>
      <c r="V20" s="78"/>
      <c r="W20" s="70">
        <v>9</v>
      </c>
      <c r="X20" s="71" t="str">
        <f t="shared" si="0"/>
        <v>DIANA LEGUIZAMON</v>
      </c>
      <c r="Y20" s="72" t="str">
        <f ca="1">VLOOKUP(X20,'5.2.2 EXPERIENCIA ESP'!BANDERA,2,FALSE)</f>
        <v>CUMPLE</v>
      </c>
      <c r="Z20" s="73" t="str">
        <f t="shared" ca="1" si="1"/>
        <v>H</v>
      </c>
      <c r="AA20" s="78"/>
      <c r="AB20" s="78"/>
      <c r="AC20" s="78"/>
      <c r="AD20" s="71" t="str">
        <f t="shared" si="2"/>
        <v>DIANA LEGUIZAMON</v>
      </c>
      <c r="AE20" s="74" t="str">
        <f t="shared" ca="1" si="3"/>
        <v>CUMPLE</v>
      </c>
      <c r="AF20" s="83"/>
      <c r="AG20" s="73" t="s">
        <v>58</v>
      </c>
      <c r="AH20" s="2">
        <f t="shared" si="4"/>
        <v>204</v>
      </c>
      <c r="AI20" s="348"/>
    </row>
    <row r="21" spans="1:35" ht="24.75" customHeight="1" x14ac:dyDescent="0.25">
      <c r="A21" s="76"/>
      <c r="B21" s="349"/>
      <c r="C21" s="349"/>
      <c r="D21" s="349"/>
      <c r="E21" s="349"/>
      <c r="F21" s="349"/>
      <c r="G21" s="349"/>
      <c r="H21" s="349"/>
      <c r="I21" s="349"/>
      <c r="J21" s="80"/>
      <c r="K21" s="2"/>
      <c r="L21" s="80"/>
      <c r="M21" s="2"/>
      <c r="N21" s="349"/>
      <c r="O21" s="349"/>
      <c r="P21" s="349"/>
      <c r="Q21" s="349"/>
      <c r="R21" s="349"/>
      <c r="S21" s="349"/>
      <c r="T21" s="348"/>
      <c r="U21" s="78"/>
      <c r="V21" s="78"/>
      <c r="W21" s="70">
        <v>10</v>
      </c>
      <c r="X21" s="71" t="str">
        <f t="shared" si="0"/>
        <v xml:space="preserve"> </v>
      </c>
      <c r="Y21" s="72">
        <f ca="1">VLOOKUP(X21,'5.2.2 EXPERIENCIA ESP'!BANDERA,2,FALSE)</f>
        <v>0</v>
      </c>
      <c r="Z21" s="73" t="str">
        <f t="shared" ca="1" si="1"/>
        <v>NH</v>
      </c>
      <c r="AA21" s="78"/>
      <c r="AB21" s="78"/>
      <c r="AC21" s="78"/>
      <c r="AD21" s="71" t="str">
        <f t="shared" si="2"/>
        <v xml:space="preserve"> </v>
      </c>
      <c r="AE21" s="74">
        <f t="shared" ca="1" si="3"/>
        <v>0</v>
      </c>
      <c r="AF21" s="83"/>
      <c r="AG21" s="73" t="s">
        <v>58</v>
      </c>
      <c r="AH21" s="2">
        <f t="shared" si="4"/>
        <v>226</v>
      </c>
      <c r="AI21" s="348"/>
    </row>
    <row r="22" spans="1:35" ht="24.75" hidden="1" customHeight="1" x14ac:dyDescent="0.25">
      <c r="A22" s="76"/>
      <c r="B22" s="351">
        <v>4</v>
      </c>
      <c r="C22" s="385"/>
      <c r="D22" s="385"/>
      <c r="E22" s="385"/>
      <c r="F22" s="385"/>
      <c r="G22" s="386"/>
      <c r="H22" s="354"/>
      <c r="I22" s="404"/>
      <c r="J22" s="80"/>
      <c r="K22" s="2"/>
      <c r="L22" s="80"/>
      <c r="M22" s="2"/>
      <c r="N22" s="366"/>
      <c r="O22" s="366"/>
      <c r="P22" s="400"/>
      <c r="Q22" s="401"/>
      <c r="R22" s="401"/>
      <c r="S22" s="397">
        <f>IF(COUNTIF(J22:M24,"CUMPLE")&gt;=1,(G22*I22),0)* (IF(N22="PRESENTÓ CERTIFICADO",1,0))* (IF(O22="ACORDE A ITEM 5.2.1 (T.R.)",1,0) )* ( IF(OR(Q22="SIN OBSERVACIÓN", Q22="REQUERIMIENTOS SUBSANADOS"),1,0)) *(IF(OR(R22="NINGUNO", R22="CUMPLEN CON LO SOLICITADO"),1,0))</f>
        <v>0</v>
      </c>
      <c r="T22" s="348"/>
      <c r="U22" s="78"/>
      <c r="V22" s="78"/>
      <c r="W22" s="70">
        <v>10</v>
      </c>
      <c r="X22" s="71" t="str">
        <f t="shared" si="0"/>
        <v xml:space="preserve"> </v>
      </c>
      <c r="Y22" s="72">
        <f ca="1">VLOOKUP(X22,'5.2.2 EXPERIENCIA ESP'!BANDERA,2,FALSE)</f>
        <v>0</v>
      </c>
      <c r="Z22" s="73" t="str">
        <f t="shared" ca="1" si="1"/>
        <v>NH</v>
      </c>
      <c r="AA22" s="78"/>
      <c r="AB22" s="78"/>
      <c r="AC22" s="78"/>
      <c r="AD22" s="71" t="str">
        <f t="shared" si="2"/>
        <v xml:space="preserve"> </v>
      </c>
      <c r="AE22" s="74">
        <f t="shared" ca="1" si="3"/>
        <v>0</v>
      </c>
      <c r="AF22" s="83"/>
      <c r="AG22" s="73" t="s">
        <v>58</v>
      </c>
      <c r="AH22" s="2">
        <f t="shared" si="4"/>
        <v>248</v>
      </c>
      <c r="AI22" s="348"/>
    </row>
    <row r="23" spans="1:35" ht="24.75" hidden="1" customHeight="1" x14ac:dyDescent="0.25">
      <c r="A23" s="76"/>
      <c r="B23" s="348"/>
      <c r="C23" s="348"/>
      <c r="D23" s="348"/>
      <c r="E23" s="348"/>
      <c r="F23" s="348"/>
      <c r="G23" s="348"/>
      <c r="H23" s="348"/>
      <c r="I23" s="348"/>
      <c r="J23" s="80"/>
      <c r="K23" s="2"/>
      <c r="L23" s="80"/>
      <c r="M23" s="2"/>
      <c r="N23" s="348"/>
      <c r="O23" s="348"/>
      <c r="P23" s="348"/>
      <c r="Q23" s="348"/>
      <c r="R23" s="348"/>
      <c r="S23" s="348"/>
      <c r="T23" s="348"/>
      <c r="U23" s="78"/>
      <c r="V23" s="78"/>
      <c r="W23" s="70">
        <v>10</v>
      </c>
      <c r="X23" s="71" t="str">
        <f t="shared" si="0"/>
        <v xml:space="preserve"> </v>
      </c>
      <c r="Y23" s="72">
        <f ca="1">VLOOKUP(X23,'5.2.2 EXPERIENCIA ESP'!BANDERA,2,FALSE)</f>
        <v>0</v>
      </c>
      <c r="Z23" s="73" t="str">
        <f t="shared" ca="1" si="1"/>
        <v>NH</v>
      </c>
      <c r="AA23" s="78"/>
      <c r="AB23" s="78"/>
      <c r="AC23" s="78"/>
      <c r="AD23" s="71" t="str">
        <f t="shared" si="2"/>
        <v xml:space="preserve"> </v>
      </c>
      <c r="AE23" s="74">
        <f t="shared" ca="1" si="3"/>
        <v>0</v>
      </c>
      <c r="AF23" s="83"/>
      <c r="AG23" s="73" t="s">
        <v>58</v>
      </c>
      <c r="AH23" s="2">
        <f t="shared" si="4"/>
        <v>270</v>
      </c>
      <c r="AI23" s="348"/>
    </row>
    <row r="24" spans="1:35" ht="24.75" hidden="1" customHeight="1" x14ac:dyDescent="0.25">
      <c r="A24" s="76"/>
      <c r="B24" s="349"/>
      <c r="C24" s="349"/>
      <c r="D24" s="349"/>
      <c r="E24" s="349"/>
      <c r="F24" s="349"/>
      <c r="G24" s="349"/>
      <c r="H24" s="349"/>
      <c r="I24" s="349"/>
      <c r="J24" s="80"/>
      <c r="K24" s="2"/>
      <c r="L24" s="80"/>
      <c r="M24" s="2"/>
      <c r="N24" s="349"/>
      <c r="O24" s="349"/>
      <c r="P24" s="349"/>
      <c r="Q24" s="349"/>
      <c r="R24" s="349"/>
      <c r="S24" s="349"/>
      <c r="T24" s="348"/>
      <c r="U24" s="78"/>
      <c r="V24" s="78"/>
      <c r="W24" s="70">
        <v>10</v>
      </c>
      <c r="X24" s="71" t="str">
        <f t="shared" si="0"/>
        <v xml:space="preserve"> </v>
      </c>
      <c r="Y24" s="72">
        <f ca="1">VLOOKUP(X24,'5.2.2 EXPERIENCIA ESP'!BANDERA,2,FALSE)</f>
        <v>0</v>
      </c>
      <c r="Z24" s="73" t="str">
        <f t="shared" ca="1" si="1"/>
        <v>NH</v>
      </c>
      <c r="AA24" s="78"/>
      <c r="AB24" s="78"/>
      <c r="AC24" s="78"/>
      <c r="AD24" s="71" t="str">
        <f t="shared" si="2"/>
        <v xml:space="preserve"> </v>
      </c>
      <c r="AE24" s="74">
        <f t="shared" ca="1" si="3"/>
        <v>0</v>
      </c>
      <c r="AF24" s="83"/>
      <c r="AG24" s="73" t="s">
        <v>58</v>
      </c>
      <c r="AH24" s="2">
        <f t="shared" si="4"/>
        <v>292</v>
      </c>
      <c r="AI24" s="348"/>
    </row>
    <row r="25" spans="1:35" ht="24.75" hidden="1" customHeight="1" x14ac:dyDescent="0.25">
      <c r="A25" s="76"/>
      <c r="B25" s="351">
        <v>5</v>
      </c>
      <c r="C25" s="352"/>
      <c r="D25" s="352"/>
      <c r="E25" s="352"/>
      <c r="F25" s="352"/>
      <c r="G25" s="353"/>
      <c r="H25" s="354"/>
      <c r="I25" s="387"/>
      <c r="J25" s="80"/>
      <c r="K25" s="2"/>
      <c r="L25" s="80"/>
      <c r="M25" s="2"/>
      <c r="N25" s="366"/>
      <c r="O25" s="366"/>
      <c r="P25" s="352"/>
      <c r="Q25" s="396"/>
      <c r="R25" s="396"/>
      <c r="S25" s="397">
        <f>IF(COUNTIF(J25:M27,"CUMPLE")&gt;=1,(G25*I25),0)* (IF(N25="PRESENTÓ CERTIFICADO",1,0))* (IF(O25="ACORDE A ITEM 5.2.1 (T.R.)",1,0) )* ( IF(OR(Q25="SIN OBSERVACIÓN", Q25="REQUERIMIENTOS SUBSANADOS"),1,0)) *(IF(OR(R25="NINGUNO", R25="CUMPLEN CON LO SOLICITADO"),1,0))</f>
        <v>0</v>
      </c>
      <c r="T25" s="348"/>
      <c r="U25" s="78"/>
      <c r="V25" s="78"/>
      <c r="W25" s="70">
        <v>10</v>
      </c>
      <c r="X25" s="71" t="str">
        <f t="shared" si="0"/>
        <v xml:space="preserve"> </v>
      </c>
      <c r="Y25" s="72">
        <f ca="1">VLOOKUP(X25,'5.2.2 EXPERIENCIA ESP'!BANDERA,2,FALSE)</f>
        <v>0</v>
      </c>
      <c r="Z25" s="73" t="str">
        <f t="shared" ca="1" si="1"/>
        <v>NH</v>
      </c>
      <c r="AA25" s="78"/>
      <c r="AB25" s="78"/>
      <c r="AC25" s="78"/>
      <c r="AD25" s="71" t="str">
        <f t="shared" si="2"/>
        <v xml:space="preserve"> </v>
      </c>
      <c r="AE25" s="74">
        <f t="shared" ca="1" si="3"/>
        <v>0</v>
      </c>
      <c r="AF25" s="83"/>
      <c r="AG25" s="73" t="s">
        <v>58</v>
      </c>
      <c r="AH25" s="2">
        <f t="shared" si="4"/>
        <v>314</v>
      </c>
      <c r="AI25" s="348"/>
    </row>
    <row r="26" spans="1:35" ht="24.75" hidden="1" customHeight="1" x14ac:dyDescent="0.25">
      <c r="A26" s="76"/>
      <c r="B26" s="348"/>
      <c r="C26" s="348"/>
      <c r="D26" s="348"/>
      <c r="E26" s="348"/>
      <c r="F26" s="348"/>
      <c r="G26" s="348"/>
      <c r="H26" s="348"/>
      <c r="I26" s="348"/>
      <c r="J26" s="80"/>
      <c r="K26" s="2"/>
      <c r="L26" s="80"/>
      <c r="M26" s="2"/>
      <c r="N26" s="348"/>
      <c r="O26" s="348"/>
      <c r="P26" s="348"/>
      <c r="Q26" s="348"/>
      <c r="R26" s="348"/>
      <c r="S26" s="348"/>
      <c r="T26" s="348"/>
      <c r="U26" s="78"/>
      <c r="V26" s="78"/>
      <c r="W26" s="70">
        <v>10</v>
      </c>
      <c r="X26" s="71" t="str">
        <f t="shared" si="0"/>
        <v xml:space="preserve"> </v>
      </c>
      <c r="Y26" s="72">
        <f ca="1">VLOOKUP(X26,'5.2.2 EXPERIENCIA ESP'!BANDERA,2,FALSE)</f>
        <v>0</v>
      </c>
      <c r="Z26" s="73" t="str">
        <f t="shared" ca="1" si="1"/>
        <v>NH</v>
      </c>
      <c r="AA26" s="78"/>
      <c r="AB26" s="78"/>
      <c r="AC26" s="78"/>
      <c r="AD26" s="71" t="str">
        <f t="shared" si="2"/>
        <v xml:space="preserve"> </v>
      </c>
      <c r="AE26" s="74">
        <f t="shared" ca="1" si="3"/>
        <v>0</v>
      </c>
      <c r="AF26" s="83"/>
      <c r="AG26" s="73" t="s">
        <v>58</v>
      </c>
      <c r="AH26" s="2">
        <f t="shared" si="4"/>
        <v>336</v>
      </c>
      <c r="AI26" s="349"/>
    </row>
    <row r="27" spans="1:35" ht="24.75" hidden="1" customHeight="1" x14ac:dyDescent="0.2">
      <c r="A27" s="76"/>
      <c r="B27" s="349"/>
      <c r="C27" s="349"/>
      <c r="D27" s="349"/>
      <c r="E27" s="349"/>
      <c r="F27" s="349"/>
      <c r="G27" s="349"/>
      <c r="H27" s="349"/>
      <c r="I27" s="349"/>
      <c r="J27" s="80"/>
      <c r="K27" s="2"/>
      <c r="L27" s="80"/>
      <c r="M27" s="2"/>
      <c r="N27" s="349"/>
      <c r="O27" s="349"/>
      <c r="P27" s="349"/>
      <c r="Q27" s="349"/>
      <c r="R27" s="349"/>
      <c r="S27" s="349"/>
      <c r="T27" s="349"/>
      <c r="U27" s="78"/>
      <c r="V27" s="78"/>
      <c r="W27" s="70">
        <v>10</v>
      </c>
      <c r="X27" s="71" t="str">
        <f t="shared" si="0"/>
        <v xml:space="preserve"> </v>
      </c>
      <c r="Y27" s="72">
        <f ca="1">VLOOKUP(X27,'5.2.2 EXPERIENCIA ESP'!BANDERA,2,FALSE)</f>
        <v>0</v>
      </c>
      <c r="Z27" s="73" t="str">
        <f t="shared" ca="1" si="1"/>
        <v>NH</v>
      </c>
      <c r="AA27" s="78"/>
      <c r="AB27" s="78"/>
      <c r="AC27" s="78"/>
      <c r="AD27" s="71" t="str">
        <f t="shared" si="2"/>
        <v xml:space="preserve"> </v>
      </c>
      <c r="AE27" s="74">
        <f t="shared" ca="1" si="3"/>
        <v>0</v>
      </c>
      <c r="AF27" s="78"/>
      <c r="AG27" s="73" t="s">
        <v>58</v>
      </c>
      <c r="AH27" s="2">
        <f t="shared" si="4"/>
        <v>358</v>
      </c>
      <c r="AI27" s="78"/>
    </row>
    <row r="28" spans="1:35" ht="24.75" customHeight="1" x14ac:dyDescent="0.2">
      <c r="A28" s="65"/>
      <c r="B28" s="355" t="str">
        <f>IF(S29=" "," ",IF(S29&gt;=$H$6,"CUMPLE CON LA EXPERIENCIA REQUERIDA","NO CUMPLE CON LA EXPERIENCIA REQUERIDA"))</f>
        <v>CUMPLE CON LA EXPERIENCIA REQUERIDA</v>
      </c>
      <c r="C28" s="337"/>
      <c r="D28" s="337"/>
      <c r="E28" s="337"/>
      <c r="F28" s="337"/>
      <c r="G28" s="337"/>
      <c r="H28" s="337"/>
      <c r="I28" s="337"/>
      <c r="J28" s="337"/>
      <c r="K28" s="337"/>
      <c r="L28" s="337"/>
      <c r="M28" s="337"/>
      <c r="N28" s="337"/>
      <c r="O28" s="356"/>
      <c r="P28" s="398" t="s">
        <v>61</v>
      </c>
      <c r="Q28" s="362"/>
      <c r="R28" s="86"/>
      <c r="S28" s="87">
        <f>IF(T13="SI",SUM(S13:S27),0)</f>
        <v>736.55</v>
      </c>
      <c r="T28" s="402" t="str">
        <f>IF(S29=" "," ",IF(S29&gt;=$H$6,"CUMPLE","NO CUMPLE"))</f>
        <v>CUMPLE</v>
      </c>
      <c r="U28" s="65"/>
      <c r="V28" s="65"/>
      <c r="W28" s="70">
        <v>11</v>
      </c>
      <c r="X28" s="71" t="str">
        <f t="shared" si="0"/>
        <v xml:space="preserve"> </v>
      </c>
      <c r="Y28" s="72">
        <f ca="1">VLOOKUP(X28,'5.2.2 EXPERIENCIA ESP'!BANDERA,2,FALSE)</f>
        <v>0</v>
      </c>
      <c r="Z28" s="73" t="str">
        <f t="shared" ca="1" si="1"/>
        <v>NH</v>
      </c>
      <c r="AA28" s="65"/>
      <c r="AB28" s="65"/>
      <c r="AC28" s="65"/>
      <c r="AD28" s="71" t="str">
        <f t="shared" si="2"/>
        <v xml:space="preserve"> </v>
      </c>
      <c r="AE28" s="74">
        <f t="shared" ca="1" si="3"/>
        <v>0</v>
      </c>
      <c r="AF28" s="65"/>
      <c r="AG28" s="73" t="s">
        <v>58</v>
      </c>
      <c r="AH28" s="2">
        <v>248</v>
      </c>
      <c r="AI28" s="65"/>
    </row>
    <row r="29" spans="1:35" ht="24.75" customHeight="1" x14ac:dyDescent="0.2">
      <c r="A29" s="78"/>
      <c r="B29" s="357"/>
      <c r="C29" s="358"/>
      <c r="D29" s="358"/>
      <c r="E29" s="358"/>
      <c r="F29" s="358"/>
      <c r="G29" s="358"/>
      <c r="H29" s="358"/>
      <c r="I29" s="358"/>
      <c r="J29" s="358"/>
      <c r="K29" s="358"/>
      <c r="L29" s="358"/>
      <c r="M29" s="358"/>
      <c r="N29" s="358"/>
      <c r="O29" s="359"/>
      <c r="P29" s="398" t="s">
        <v>62</v>
      </c>
      <c r="Q29" s="362"/>
      <c r="R29" s="86"/>
      <c r="S29" s="88">
        <f>IFERROR((S28/$P$6)," ")</f>
        <v>1.3465265082266911</v>
      </c>
      <c r="T29" s="349"/>
      <c r="U29" s="78"/>
      <c r="V29" s="78"/>
      <c r="W29" s="49"/>
      <c r="X29" s="49"/>
      <c r="Y29" s="49"/>
      <c r="Z29" s="49"/>
      <c r="AA29" s="78"/>
      <c r="AB29" s="78"/>
      <c r="AC29" s="78"/>
      <c r="AD29" s="78"/>
      <c r="AE29" s="78"/>
      <c r="AF29" s="78"/>
      <c r="AG29" s="78"/>
      <c r="AH29" s="78"/>
      <c r="AI29" s="78"/>
    </row>
    <row r="30" spans="1:35" ht="30" customHeight="1" x14ac:dyDescent="0.2">
      <c r="A30" s="78"/>
      <c r="B30" s="78"/>
      <c r="C30" s="78"/>
      <c r="D30" s="78"/>
      <c r="E30" s="78"/>
      <c r="F30" s="78"/>
      <c r="G30" s="78"/>
      <c r="H30" s="78"/>
      <c r="I30" s="78"/>
      <c r="J30" s="78"/>
      <c r="K30" s="78"/>
      <c r="L30" s="78"/>
      <c r="M30" s="78"/>
      <c r="N30" s="78"/>
      <c r="O30" s="78"/>
      <c r="P30" s="78"/>
      <c r="Q30" s="78"/>
      <c r="R30" s="78"/>
      <c r="S30" s="78"/>
      <c r="T30" s="78"/>
      <c r="U30" s="78"/>
      <c r="V30" s="78"/>
      <c r="W30" s="49"/>
      <c r="X30" s="49"/>
      <c r="Y30" s="49"/>
      <c r="Z30" s="49"/>
      <c r="AA30" s="78"/>
      <c r="AB30" s="78"/>
      <c r="AC30" s="78"/>
      <c r="AD30" s="78"/>
      <c r="AE30" s="78"/>
      <c r="AF30" s="78"/>
      <c r="AG30" s="78"/>
      <c r="AH30" s="78"/>
      <c r="AI30" s="78"/>
    </row>
    <row r="31" spans="1:35" ht="30" customHeight="1" x14ac:dyDescent="0.2">
      <c r="A31" s="49"/>
      <c r="B31" s="49"/>
      <c r="C31" s="49"/>
      <c r="D31" s="49"/>
      <c r="E31" s="61"/>
      <c r="F31" s="62"/>
      <c r="G31" s="62"/>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row>
    <row r="32" spans="1:35" ht="36" customHeight="1" x14ac:dyDescent="0.2">
      <c r="A32" s="49"/>
      <c r="B32" s="63">
        <v>2</v>
      </c>
      <c r="C32" s="363" t="s">
        <v>63</v>
      </c>
      <c r="D32" s="361"/>
      <c r="E32" s="362"/>
      <c r="F32" s="360" t="str">
        <f>IFERROR(VLOOKUP(B32,LISTA_OFERENTES,2,FALSE)," ")</f>
        <v>INVERSIONES GUERFOR S.A.S</v>
      </c>
      <c r="G32" s="361"/>
      <c r="H32" s="361"/>
      <c r="I32" s="361"/>
      <c r="J32" s="361"/>
      <c r="K32" s="361"/>
      <c r="L32" s="361"/>
      <c r="M32" s="361"/>
      <c r="N32" s="361"/>
      <c r="O32" s="362"/>
      <c r="P32" s="399" t="s">
        <v>39</v>
      </c>
      <c r="Q32" s="361"/>
      <c r="R32" s="362"/>
      <c r="S32" s="64">
        <f>5-(INT(COUNTBLANK(C35:C49))-10)</f>
        <v>3</v>
      </c>
      <c r="T32" s="65"/>
      <c r="U32" s="49"/>
      <c r="V32" s="49"/>
      <c r="W32" s="49"/>
      <c r="X32" s="49"/>
      <c r="Y32" s="49"/>
      <c r="Z32" s="49"/>
      <c r="AA32" s="49"/>
      <c r="AB32" s="49"/>
      <c r="AC32" s="49"/>
      <c r="AD32" s="49"/>
      <c r="AE32" s="49"/>
      <c r="AF32" s="49"/>
      <c r="AG32" s="49"/>
      <c r="AH32" s="49"/>
      <c r="AI32" s="49"/>
    </row>
    <row r="33" spans="1:35" ht="38.25" customHeight="1" x14ac:dyDescent="0.25">
      <c r="A33" s="79"/>
      <c r="B33" s="364" t="s">
        <v>40</v>
      </c>
      <c r="C33" s="365" t="s">
        <v>41</v>
      </c>
      <c r="D33" s="365" t="s">
        <v>42</v>
      </c>
      <c r="E33" s="365" t="s">
        <v>43</v>
      </c>
      <c r="F33" s="365" t="s">
        <v>44</v>
      </c>
      <c r="G33" s="365" t="s">
        <v>45</v>
      </c>
      <c r="H33" s="365" t="s">
        <v>46</v>
      </c>
      <c r="I33" s="365" t="s">
        <v>47</v>
      </c>
      <c r="J33" s="391" t="s">
        <v>48</v>
      </c>
      <c r="K33" s="361"/>
      <c r="L33" s="361"/>
      <c r="M33" s="362"/>
      <c r="N33" s="365" t="s">
        <v>49</v>
      </c>
      <c r="O33" s="365" t="s">
        <v>50</v>
      </c>
      <c r="P33" s="89" t="s">
        <v>51</v>
      </c>
      <c r="Q33" s="89"/>
      <c r="R33" s="365" t="s">
        <v>52</v>
      </c>
      <c r="S33" s="365" t="s">
        <v>53</v>
      </c>
      <c r="T33" s="365" t="str">
        <f>T11</f>
        <v xml:space="preserve">CUMPLE CON EL REQUERIMIENTO OBLIGATORIO DE ESTAR CLASIFICADO EN EL CÓDIGOSDE LA CLASIFICAICÓN UNSPSC: 561115 </v>
      </c>
      <c r="U33" s="90"/>
      <c r="V33" s="90"/>
      <c r="W33" s="49"/>
      <c r="X33" s="49"/>
      <c r="Y33" s="49"/>
      <c r="Z33" s="49"/>
      <c r="AA33" s="49"/>
      <c r="AB33" s="49"/>
      <c r="AC33" s="49"/>
      <c r="AD33" s="79"/>
      <c r="AE33" s="79"/>
      <c r="AF33" s="79"/>
      <c r="AG33" s="79"/>
      <c r="AH33" s="79"/>
      <c r="AI33" s="79"/>
    </row>
    <row r="34" spans="1:35" ht="81" customHeight="1" x14ac:dyDescent="0.25">
      <c r="A34" s="79"/>
      <c r="B34" s="349"/>
      <c r="C34" s="349"/>
      <c r="D34" s="349"/>
      <c r="E34" s="349"/>
      <c r="F34" s="349"/>
      <c r="G34" s="349"/>
      <c r="H34" s="349"/>
      <c r="I34" s="349"/>
      <c r="J34" s="392" t="s">
        <v>64</v>
      </c>
      <c r="K34" s="361"/>
      <c r="L34" s="361"/>
      <c r="M34" s="362"/>
      <c r="N34" s="349"/>
      <c r="O34" s="349"/>
      <c r="P34" s="69" t="s">
        <v>9</v>
      </c>
      <c r="Q34" s="69" t="s">
        <v>57</v>
      </c>
      <c r="R34" s="349"/>
      <c r="S34" s="349"/>
      <c r="T34" s="349"/>
      <c r="U34" s="90"/>
      <c r="V34" s="90"/>
      <c r="W34" s="49"/>
      <c r="X34" s="49"/>
      <c r="Y34" s="49"/>
      <c r="Z34" s="49"/>
      <c r="AA34" s="49"/>
      <c r="AB34" s="49"/>
      <c r="AC34" s="49"/>
      <c r="AD34" s="79"/>
      <c r="AE34" s="79"/>
      <c r="AF34" s="79"/>
      <c r="AG34" s="79"/>
      <c r="AH34" s="79"/>
      <c r="AI34" s="79"/>
    </row>
    <row r="35" spans="1:35" ht="24.75" customHeight="1" x14ac:dyDescent="0.2">
      <c r="A35" s="76"/>
      <c r="B35" s="351">
        <v>1</v>
      </c>
      <c r="C35" s="352">
        <v>11</v>
      </c>
      <c r="D35" s="352">
        <v>42</v>
      </c>
      <c r="E35" s="352" t="s">
        <v>262</v>
      </c>
      <c r="F35" s="352" t="s">
        <v>267</v>
      </c>
      <c r="G35" s="353">
        <v>4730.1499999999996</v>
      </c>
      <c r="H35" s="354" t="s">
        <v>59</v>
      </c>
      <c r="I35" s="387">
        <v>1</v>
      </c>
      <c r="J35" s="80" t="s">
        <v>237</v>
      </c>
      <c r="K35" s="2">
        <f>+$K$13</f>
        <v>561115</v>
      </c>
      <c r="L35" s="80"/>
      <c r="M35" s="2"/>
      <c r="N35" s="366" t="s">
        <v>257</v>
      </c>
      <c r="O35" s="366" t="s">
        <v>258</v>
      </c>
      <c r="P35" s="352"/>
      <c r="Q35" s="396" t="s">
        <v>259</v>
      </c>
      <c r="R35" s="396" t="s">
        <v>260</v>
      </c>
      <c r="S35" s="397">
        <f>IF(COUNTIF(J35:M37,"CUMPLE")&gt;=1,(G35*I35),0)* (IF(N35="PRESENTÓ CERTIFICADO",1,0))* (IF(O35="ACORDE A ITEM 5.2.1 (T.R.)",1,0) )* ( IF(OR(Q35="SIN OBSERVACIÓN", Q35="REQUERIMIENTOS SUBSANADOS"),1,0)) *(IF(OR(R35="NINGUNO", R35="CUMPLEN CON LO SOLICITADO"),1,0))</f>
        <v>4730.1499999999996</v>
      </c>
      <c r="T35" s="403" t="s">
        <v>60</v>
      </c>
      <c r="U35" s="78"/>
      <c r="V35" s="78"/>
      <c r="W35" s="49"/>
      <c r="X35" s="49"/>
      <c r="Y35" s="49"/>
      <c r="Z35" s="49"/>
      <c r="AA35" s="49"/>
      <c r="AB35" s="49"/>
      <c r="AC35" s="49"/>
      <c r="AD35" s="78"/>
      <c r="AE35" s="78"/>
      <c r="AF35" s="78"/>
      <c r="AG35" s="78"/>
      <c r="AH35" s="78"/>
      <c r="AI35" s="78"/>
    </row>
    <row r="36" spans="1:35" ht="24.75" customHeight="1" x14ac:dyDescent="0.2">
      <c r="A36" s="76"/>
      <c r="B36" s="348"/>
      <c r="C36" s="348"/>
      <c r="D36" s="348"/>
      <c r="E36" s="348"/>
      <c r="F36" s="348"/>
      <c r="G36" s="348"/>
      <c r="H36" s="348"/>
      <c r="I36" s="348"/>
      <c r="J36" s="80"/>
      <c r="K36" s="2"/>
      <c r="L36" s="80"/>
      <c r="M36" s="2"/>
      <c r="N36" s="348"/>
      <c r="O36" s="348"/>
      <c r="P36" s="348"/>
      <c r="Q36" s="348"/>
      <c r="R36" s="348"/>
      <c r="S36" s="348"/>
      <c r="T36" s="348"/>
      <c r="U36" s="78"/>
      <c r="V36" s="78"/>
      <c r="W36" s="49"/>
      <c r="X36" s="49"/>
      <c r="Y36" s="49"/>
      <c r="Z36" s="49"/>
      <c r="AA36" s="49"/>
      <c r="AB36" s="49"/>
      <c r="AC36" s="49"/>
      <c r="AD36" s="78"/>
      <c r="AE36" s="78"/>
      <c r="AF36" s="78"/>
      <c r="AG36" s="78"/>
      <c r="AH36" s="78"/>
      <c r="AI36" s="78"/>
    </row>
    <row r="37" spans="1:35" ht="24.75" customHeight="1" x14ac:dyDescent="0.2">
      <c r="A37" s="76"/>
      <c r="B37" s="349"/>
      <c r="C37" s="349"/>
      <c r="D37" s="349"/>
      <c r="E37" s="349"/>
      <c r="F37" s="349"/>
      <c r="G37" s="349"/>
      <c r="H37" s="349"/>
      <c r="I37" s="349"/>
      <c r="J37" s="80"/>
      <c r="K37" s="2"/>
      <c r="L37" s="80"/>
      <c r="M37" s="2"/>
      <c r="N37" s="349"/>
      <c r="O37" s="349"/>
      <c r="P37" s="349"/>
      <c r="Q37" s="349"/>
      <c r="R37" s="349"/>
      <c r="S37" s="349"/>
      <c r="T37" s="348"/>
      <c r="U37" s="78"/>
      <c r="V37" s="78"/>
      <c r="W37" s="49"/>
      <c r="X37" s="49"/>
      <c r="Y37" s="49"/>
      <c r="Z37" s="49"/>
      <c r="AA37" s="49"/>
      <c r="AB37" s="49"/>
      <c r="AC37" s="49"/>
      <c r="AD37" s="78"/>
      <c r="AE37" s="78"/>
      <c r="AF37" s="78"/>
      <c r="AG37" s="78"/>
      <c r="AH37" s="78"/>
      <c r="AI37" s="78"/>
    </row>
    <row r="38" spans="1:35" ht="24.75" customHeight="1" x14ac:dyDescent="0.2">
      <c r="A38" s="76"/>
      <c r="B38" s="351">
        <v>2</v>
      </c>
      <c r="C38" s="385">
        <v>61</v>
      </c>
      <c r="D38" s="385">
        <v>81</v>
      </c>
      <c r="E38" s="385" t="s">
        <v>263</v>
      </c>
      <c r="F38" s="352" t="s">
        <v>269</v>
      </c>
      <c r="G38" s="386">
        <v>5323.88</v>
      </c>
      <c r="H38" s="354" t="s">
        <v>59</v>
      </c>
      <c r="I38" s="404">
        <v>1</v>
      </c>
      <c r="J38" s="80" t="s">
        <v>237</v>
      </c>
      <c r="K38" s="2">
        <f>+$K$13</f>
        <v>561115</v>
      </c>
      <c r="L38" s="80"/>
      <c r="M38" s="2"/>
      <c r="N38" s="366" t="s">
        <v>257</v>
      </c>
      <c r="O38" s="366" t="s">
        <v>258</v>
      </c>
      <c r="P38" s="352"/>
      <c r="Q38" s="396" t="s">
        <v>259</v>
      </c>
      <c r="R38" s="396" t="s">
        <v>260</v>
      </c>
      <c r="S38" s="397">
        <f t="shared" ref="S38" si="5">IF(COUNTIF(J38:M40,"CUMPLE")&gt;=1,(G38*I38),0)* (IF(N38="PRESENTÓ CERTIFICADO",1,0))* (IF(O38="ACORDE A ITEM 5.2.1 (T.R.)",1,0) )* ( IF(OR(Q38="SIN OBSERVACIÓN", Q38="REQUERIMIENTOS SUBSANADOS"),1,0)) *(IF(OR(R38="NINGUNO", R38="CUMPLEN CON LO SOLICITADO"),1,0))</f>
        <v>5323.88</v>
      </c>
      <c r="T38" s="348"/>
      <c r="U38" s="78"/>
      <c r="V38" s="78"/>
      <c r="W38" s="49"/>
      <c r="X38" s="49"/>
      <c r="Y38" s="49"/>
      <c r="Z38" s="49"/>
      <c r="AA38" s="49"/>
      <c r="AB38" s="49"/>
      <c r="AC38" s="49"/>
      <c r="AD38" s="78"/>
      <c r="AE38" s="78"/>
      <c r="AF38" s="78"/>
      <c r="AG38" s="78"/>
      <c r="AH38" s="78"/>
      <c r="AI38" s="78"/>
    </row>
    <row r="39" spans="1:35" ht="24.75" customHeight="1" x14ac:dyDescent="0.2">
      <c r="A39" s="76"/>
      <c r="B39" s="348"/>
      <c r="C39" s="348"/>
      <c r="D39" s="348"/>
      <c r="E39" s="348"/>
      <c r="F39" s="348"/>
      <c r="G39" s="348"/>
      <c r="H39" s="348"/>
      <c r="I39" s="348"/>
      <c r="J39" s="80"/>
      <c r="K39" s="2"/>
      <c r="L39" s="80"/>
      <c r="M39" s="2"/>
      <c r="N39" s="348"/>
      <c r="O39" s="348"/>
      <c r="P39" s="348"/>
      <c r="Q39" s="348"/>
      <c r="R39" s="348"/>
      <c r="S39" s="348"/>
      <c r="T39" s="348"/>
      <c r="U39" s="78"/>
      <c r="V39" s="78"/>
      <c r="W39" s="49"/>
      <c r="X39" s="49"/>
      <c r="Y39" s="49"/>
      <c r="Z39" s="49"/>
      <c r="AA39" s="49"/>
      <c r="AB39" s="49"/>
      <c r="AC39" s="49"/>
      <c r="AD39" s="78"/>
      <c r="AE39" s="78"/>
      <c r="AF39" s="78"/>
      <c r="AG39" s="78"/>
      <c r="AH39" s="78"/>
      <c r="AI39" s="78"/>
    </row>
    <row r="40" spans="1:35" ht="24.75" customHeight="1" x14ac:dyDescent="0.2">
      <c r="A40" s="76"/>
      <c r="B40" s="349"/>
      <c r="C40" s="349"/>
      <c r="D40" s="349"/>
      <c r="E40" s="349"/>
      <c r="F40" s="349"/>
      <c r="G40" s="349"/>
      <c r="H40" s="349"/>
      <c r="I40" s="349"/>
      <c r="J40" s="80"/>
      <c r="K40" s="2"/>
      <c r="L40" s="80"/>
      <c r="M40" s="2"/>
      <c r="N40" s="349"/>
      <c r="O40" s="349"/>
      <c r="P40" s="349"/>
      <c r="Q40" s="349"/>
      <c r="R40" s="349"/>
      <c r="S40" s="349"/>
      <c r="T40" s="348"/>
      <c r="U40" s="78"/>
      <c r="V40" s="78"/>
      <c r="W40" s="49"/>
      <c r="X40" s="49"/>
      <c r="Y40" s="49"/>
      <c r="Z40" s="49"/>
      <c r="AA40" s="49"/>
      <c r="AB40" s="49"/>
      <c r="AC40" s="49"/>
      <c r="AD40" s="78"/>
      <c r="AE40" s="78"/>
      <c r="AF40" s="78"/>
      <c r="AG40" s="78"/>
      <c r="AH40" s="78"/>
      <c r="AI40" s="78"/>
    </row>
    <row r="41" spans="1:35" ht="24.75" customHeight="1" x14ac:dyDescent="0.2">
      <c r="A41" s="76"/>
      <c r="B41" s="351">
        <v>3</v>
      </c>
      <c r="C41" s="352">
        <v>121</v>
      </c>
      <c r="D41" s="352">
        <v>129</v>
      </c>
      <c r="E41" s="352" t="s">
        <v>264</v>
      </c>
      <c r="F41" s="352" t="s">
        <v>270</v>
      </c>
      <c r="G41" s="353">
        <v>880.88</v>
      </c>
      <c r="H41" s="354" t="s">
        <v>59</v>
      </c>
      <c r="I41" s="387">
        <v>1</v>
      </c>
      <c r="J41" s="80" t="s">
        <v>237</v>
      </c>
      <c r="K41" s="2">
        <f>+$K$13</f>
        <v>561115</v>
      </c>
      <c r="L41" s="80"/>
      <c r="M41" s="2"/>
      <c r="N41" s="366" t="s">
        <v>257</v>
      </c>
      <c r="O41" s="366" t="s">
        <v>258</v>
      </c>
      <c r="P41" s="352"/>
      <c r="Q41" s="396" t="s">
        <v>259</v>
      </c>
      <c r="R41" s="396" t="s">
        <v>260</v>
      </c>
      <c r="S41" s="397">
        <f t="shared" ref="S41" si="6">IF(COUNTIF(J41:M43,"CUMPLE")&gt;=1,(G41*I41),0)* (IF(N41="PRESENTÓ CERTIFICADO",1,0))* (IF(O41="ACORDE A ITEM 5.2.1 (T.R.)",1,0) )* ( IF(OR(Q41="SIN OBSERVACIÓN", Q41="REQUERIMIENTOS SUBSANADOS"),1,0)) *(IF(OR(R41="NINGUNO", R41="CUMPLEN CON LO SOLICITADO"),1,0))</f>
        <v>880.88</v>
      </c>
      <c r="T41" s="348"/>
      <c r="U41" s="78"/>
      <c r="V41" s="78"/>
      <c r="W41" s="49"/>
      <c r="X41" s="49"/>
      <c r="Y41" s="49"/>
      <c r="Z41" s="49"/>
      <c r="AA41" s="49"/>
      <c r="AB41" s="49"/>
      <c r="AC41" s="49"/>
      <c r="AD41" s="78"/>
      <c r="AE41" s="78"/>
      <c r="AF41" s="78"/>
      <c r="AG41" s="78"/>
      <c r="AH41" s="78"/>
      <c r="AI41" s="78"/>
    </row>
    <row r="42" spans="1:35" ht="24.75" customHeight="1" x14ac:dyDescent="0.2">
      <c r="A42" s="76"/>
      <c r="B42" s="348"/>
      <c r="C42" s="348"/>
      <c r="D42" s="348"/>
      <c r="E42" s="348"/>
      <c r="F42" s="348"/>
      <c r="G42" s="348"/>
      <c r="H42" s="348"/>
      <c r="I42" s="348"/>
      <c r="J42" s="80"/>
      <c r="K42" s="2"/>
      <c r="L42" s="80"/>
      <c r="M42" s="2"/>
      <c r="N42" s="348"/>
      <c r="O42" s="348"/>
      <c r="P42" s="348"/>
      <c r="Q42" s="348"/>
      <c r="R42" s="348"/>
      <c r="S42" s="348"/>
      <c r="T42" s="348"/>
      <c r="U42" s="78"/>
      <c r="V42" s="78"/>
      <c r="W42" s="49"/>
      <c r="X42" s="49"/>
      <c r="Y42" s="49"/>
      <c r="Z42" s="49"/>
      <c r="AA42" s="49"/>
      <c r="AB42" s="49"/>
      <c r="AC42" s="49"/>
      <c r="AD42" s="78"/>
      <c r="AE42" s="78"/>
      <c r="AF42" s="78"/>
      <c r="AG42" s="78"/>
      <c r="AH42" s="78"/>
      <c r="AI42" s="78"/>
    </row>
    <row r="43" spans="1:35" ht="24.75" customHeight="1" x14ac:dyDescent="0.2">
      <c r="A43" s="76"/>
      <c r="B43" s="349"/>
      <c r="C43" s="349"/>
      <c r="D43" s="349"/>
      <c r="E43" s="349"/>
      <c r="F43" s="349"/>
      <c r="G43" s="349"/>
      <c r="H43" s="349"/>
      <c r="I43" s="349"/>
      <c r="J43" s="80"/>
      <c r="K43" s="2"/>
      <c r="L43" s="80"/>
      <c r="M43" s="2"/>
      <c r="N43" s="349"/>
      <c r="O43" s="349"/>
      <c r="P43" s="349"/>
      <c r="Q43" s="349"/>
      <c r="R43" s="349"/>
      <c r="S43" s="349"/>
      <c r="T43" s="348"/>
      <c r="U43" s="78"/>
      <c r="V43" s="78"/>
      <c r="W43" s="49"/>
      <c r="X43" s="49"/>
      <c r="Y43" s="49"/>
      <c r="Z43" s="49"/>
      <c r="AA43" s="49"/>
      <c r="AB43" s="49"/>
      <c r="AC43" s="49"/>
      <c r="AD43" s="78"/>
      <c r="AE43" s="78"/>
      <c r="AF43" s="78"/>
      <c r="AG43" s="78"/>
      <c r="AH43" s="78"/>
      <c r="AI43" s="78"/>
    </row>
    <row r="44" spans="1:35" ht="24.75" hidden="1" customHeight="1" x14ac:dyDescent="0.2">
      <c r="A44" s="76"/>
      <c r="B44" s="351">
        <v>4</v>
      </c>
      <c r="C44" s="385"/>
      <c r="D44" s="385"/>
      <c r="E44" s="385"/>
      <c r="F44" s="385"/>
      <c r="G44" s="386"/>
      <c r="H44" s="354"/>
      <c r="I44" s="404"/>
      <c r="J44" s="80"/>
      <c r="K44" s="2"/>
      <c r="L44" s="80"/>
      <c r="M44" s="2"/>
      <c r="N44" s="366"/>
      <c r="O44" s="366"/>
      <c r="P44" s="400"/>
      <c r="Q44" s="401"/>
      <c r="R44" s="401"/>
      <c r="S44" s="397">
        <f>IF(COUNTIF(J44:M46,"CUMPLE")&gt;=1,(G44*I44),0)* (IF(N44="PRESENTÓ CERTIFICADO",1,0))* (IF(O44="ACORDE A ITEM 5.2.1 (T.R.)",1,0) )* ( IF(OR(Q44="SIN OBSERVACIÓN", Q44="REQUERIMIENTOS SUBSANADOS"),1,0)) *(IF(OR(R44="NINGUNO", R44="CUMPLEN CON LO SOLICITADO"),1,0))</f>
        <v>0</v>
      </c>
      <c r="T44" s="348"/>
      <c r="U44" s="78"/>
      <c r="V44" s="78"/>
      <c r="W44" s="49"/>
      <c r="X44" s="49"/>
      <c r="Y44" s="49"/>
      <c r="Z44" s="49"/>
      <c r="AA44" s="49"/>
      <c r="AB44" s="49"/>
      <c r="AC44" s="49"/>
      <c r="AD44" s="78"/>
      <c r="AE44" s="78"/>
      <c r="AF44" s="78"/>
      <c r="AG44" s="78"/>
      <c r="AH44" s="78"/>
      <c r="AI44" s="78"/>
    </row>
    <row r="45" spans="1:35" ht="24.75" hidden="1" customHeight="1" x14ac:dyDescent="0.2">
      <c r="A45" s="76"/>
      <c r="B45" s="348"/>
      <c r="C45" s="348"/>
      <c r="D45" s="348"/>
      <c r="E45" s="348"/>
      <c r="F45" s="348"/>
      <c r="G45" s="348"/>
      <c r="H45" s="348"/>
      <c r="I45" s="348"/>
      <c r="J45" s="80"/>
      <c r="K45" s="2"/>
      <c r="L45" s="80"/>
      <c r="M45" s="2"/>
      <c r="N45" s="348"/>
      <c r="O45" s="348"/>
      <c r="P45" s="348"/>
      <c r="Q45" s="348"/>
      <c r="R45" s="348"/>
      <c r="S45" s="348"/>
      <c r="T45" s="348"/>
      <c r="U45" s="78"/>
      <c r="V45" s="78"/>
      <c r="W45" s="49"/>
      <c r="X45" s="49"/>
      <c r="Y45" s="49"/>
      <c r="Z45" s="49"/>
      <c r="AA45" s="49"/>
      <c r="AB45" s="49"/>
      <c r="AC45" s="49"/>
      <c r="AD45" s="78"/>
      <c r="AE45" s="78"/>
      <c r="AF45" s="78"/>
      <c r="AG45" s="78"/>
      <c r="AH45" s="78"/>
      <c r="AI45" s="78"/>
    </row>
    <row r="46" spans="1:35" ht="24.75" hidden="1" customHeight="1" x14ac:dyDescent="0.2">
      <c r="A46" s="76"/>
      <c r="B46" s="349"/>
      <c r="C46" s="349"/>
      <c r="D46" s="349"/>
      <c r="E46" s="349"/>
      <c r="F46" s="349"/>
      <c r="G46" s="349"/>
      <c r="H46" s="349"/>
      <c r="I46" s="349"/>
      <c r="J46" s="80"/>
      <c r="K46" s="2"/>
      <c r="L46" s="80"/>
      <c r="M46" s="2"/>
      <c r="N46" s="349"/>
      <c r="O46" s="349"/>
      <c r="P46" s="349"/>
      <c r="Q46" s="349"/>
      <c r="R46" s="349"/>
      <c r="S46" s="349"/>
      <c r="T46" s="348"/>
      <c r="U46" s="78"/>
      <c r="V46" s="78"/>
      <c r="W46" s="49"/>
      <c r="X46" s="49"/>
      <c r="Y46" s="49"/>
      <c r="Z46" s="49"/>
      <c r="AA46" s="49"/>
      <c r="AB46" s="49"/>
      <c r="AC46" s="49"/>
      <c r="AD46" s="78"/>
      <c r="AE46" s="78"/>
      <c r="AF46" s="78"/>
      <c r="AG46" s="78"/>
      <c r="AH46" s="78"/>
      <c r="AI46" s="78"/>
    </row>
    <row r="47" spans="1:35" ht="24.75" hidden="1" customHeight="1" x14ac:dyDescent="0.2">
      <c r="A47" s="76"/>
      <c r="B47" s="351">
        <v>5</v>
      </c>
      <c r="C47" s="352"/>
      <c r="D47" s="352"/>
      <c r="E47" s="352"/>
      <c r="F47" s="352"/>
      <c r="G47" s="353"/>
      <c r="H47" s="354"/>
      <c r="I47" s="387"/>
      <c r="J47" s="80"/>
      <c r="K47" s="2"/>
      <c r="L47" s="80"/>
      <c r="M47" s="2"/>
      <c r="N47" s="366"/>
      <c r="O47" s="366"/>
      <c r="P47" s="352"/>
      <c r="Q47" s="396"/>
      <c r="R47" s="396"/>
      <c r="S47" s="397">
        <f>IF(COUNTIF(J47:M49,"CUMPLE")&gt;=1,(G47*I47),0)* (IF(N47="PRESENTÓ CERTIFICADO",1,0))* (IF(O47="ACORDE A ITEM 5.2.1 (T.R.)",1,0) )* ( IF(OR(Q47="SIN OBSERVACIÓN", Q47="REQUERIMIENTOS SUBSANADOS"),1,0)) *(IF(OR(R47="NINGUNO", R47="CUMPLEN CON LO SOLICITADO"),1,0))</f>
        <v>0</v>
      </c>
      <c r="T47" s="348"/>
      <c r="U47" s="78"/>
      <c r="V47" s="78"/>
      <c r="W47" s="49"/>
      <c r="X47" s="49"/>
      <c r="Y47" s="49"/>
      <c r="Z47" s="49"/>
      <c r="AA47" s="49"/>
      <c r="AB47" s="49"/>
      <c r="AC47" s="49"/>
      <c r="AD47" s="78"/>
      <c r="AE47" s="78"/>
      <c r="AF47" s="78"/>
      <c r="AG47" s="78"/>
      <c r="AH47" s="78"/>
      <c r="AI47" s="78"/>
    </row>
    <row r="48" spans="1:35" ht="24.75" hidden="1" customHeight="1" x14ac:dyDescent="0.2">
      <c r="A48" s="76"/>
      <c r="B48" s="348"/>
      <c r="C48" s="348"/>
      <c r="D48" s="348"/>
      <c r="E48" s="348"/>
      <c r="F48" s="348"/>
      <c r="G48" s="348"/>
      <c r="H48" s="348"/>
      <c r="I48" s="348"/>
      <c r="J48" s="80"/>
      <c r="K48" s="2"/>
      <c r="L48" s="80"/>
      <c r="M48" s="2"/>
      <c r="N48" s="348"/>
      <c r="O48" s="348"/>
      <c r="P48" s="348"/>
      <c r="Q48" s="348"/>
      <c r="R48" s="348"/>
      <c r="S48" s="348"/>
      <c r="T48" s="348"/>
      <c r="U48" s="78"/>
      <c r="V48" s="78"/>
      <c r="W48" s="49"/>
      <c r="X48" s="49"/>
      <c r="Y48" s="49"/>
      <c r="Z48" s="49"/>
      <c r="AA48" s="49"/>
      <c r="AB48" s="49"/>
      <c r="AC48" s="49"/>
      <c r="AD48" s="78"/>
      <c r="AE48" s="78"/>
      <c r="AF48" s="78"/>
      <c r="AG48" s="78"/>
      <c r="AH48" s="78"/>
      <c r="AI48" s="78"/>
    </row>
    <row r="49" spans="1:35" ht="24.75" hidden="1" customHeight="1" x14ac:dyDescent="0.2">
      <c r="A49" s="76"/>
      <c r="B49" s="349"/>
      <c r="C49" s="349"/>
      <c r="D49" s="349"/>
      <c r="E49" s="349"/>
      <c r="F49" s="349"/>
      <c r="G49" s="349"/>
      <c r="H49" s="349"/>
      <c r="I49" s="349"/>
      <c r="J49" s="80"/>
      <c r="K49" s="2"/>
      <c r="L49" s="80"/>
      <c r="M49" s="2"/>
      <c r="N49" s="349"/>
      <c r="O49" s="349"/>
      <c r="P49" s="349"/>
      <c r="Q49" s="349"/>
      <c r="R49" s="349"/>
      <c r="S49" s="349"/>
      <c r="T49" s="349"/>
      <c r="U49" s="78"/>
      <c r="V49" s="78"/>
      <c r="W49" s="49"/>
      <c r="X49" s="49"/>
      <c r="Y49" s="49"/>
      <c r="Z49" s="49"/>
      <c r="AA49" s="78"/>
      <c r="AB49" s="78"/>
      <c r="AC49" s="78"/>
      <c r="AD49" s="78"/>
      <c r="AE49" s="78"/>
      <c r="AF49" s="78"/>
      <c r="AG49" s="78"/>
      <c r="AH49" s="78"/>
      <c r="AI49" s="78"/>
    </row>
    <row r="50" spans="1:35" ht="24.75" customHeight="1" x14ac:dyDescent="0.2">
      <c r="A50" s="65"/>
      <c r="B50" s="355" t="str">
        <f>IF(S51=" "," ",IF(S51&gt;=$H$6,"CUMPLE CON LA EXPERIENCIA REQUERIDA","NO CUMPLE CON LA EXPERIENCIA REQUERIDA"))</f>
        <v>CUMPLE CON LA EXPERIENCIA REQUERIDA</v>
      </c>
      <c r="C50" s="337"/>
      <c r="D50" s="337"/>
      <c r="E50" s="337"/>
      <c r="F50" s="337"/>
      <c r="G50" s="337"/>
      <c r="H50" s="337"/>
      <c r="I50" s="337"/>
      <c r="J50" s="337"/>
      <c r="K50" s="337"/>
      <c r="L50" s="337"/>
      <c r="M50" s="337"/>
      <c r="N50" s="337"/>
      <c r="O50" s="356"/>
      <c r="P50" s="398" t="s">
        <v>61</v>
      </c>
      <c r="Q50" s="362"/>
      <c r="R50" s="86"/>
      <c r="S50" s="87">
        <f>IF(T35="SI",SUM(S35:S49),0)</f>
        <v>10934.909999999998</v>
      </c>
      <c r="T50" s="402" t="str">
        <f>IF(S51=" "," ",IF(S51&gt;=$H$6,"CUMPLE","NO CUMPLE"))</f>
        <v>CUMPLE</v>
      </c>
      <c r="U50" s="65"/>
      <c r="V50" s="65"/>
      <c r="W50" s="49"/>
      <c r="X50" s="49"/>
      <c r="Y50" s="49"/>
      <c r="Z50" s="49"/>
      <c r="AA50" s="65"/>
      <c r="AB50" s="65"/>
      <c r="AC50" s="65"/>
      <c r="AD50" s="65"/>
      <c r="AE50" s="65"/>
      <c r="AF50" s="65"/>
      <c r="AG50" s="65"/>
      <c r="AH50" s="65"/>
      <c r="AI50" s="65"/>
    </row>
    <row r="51" spans="1:35" ht="24.75" customHeight="1" x14ac:dyDescent="0.2">
      <c r="A51" s="78"/>
      <c r="B51" s="357"/>
      <c r="C51" s="358"/>
      <c r="D51" s="358"/>
      <c r="E51" s="358"/>
      <c r="F51" s="358"/>
      <c r="G51" s="358"/>
      <c r="H51" s="358"/>
      <c r="I51" s="358"/>
      <c r="J51" s="358"/>
      <c r="K51" s="358"/>
      <c r="L51" s="358"/>
      <c r="M51" s="358"/>
      <c r="N51" s="358"/>
      <c r="O51" s="359"/>
      <c r="P51" s="398" t="s">
        <v>62</v>
      </c>
      <c r="Q51" s="362"/>
      <c r="R51" s="86"/>
      <c r="S51" s="88">
        <f>IFERROR((S50/$P$6)," ")</f>
        <v>19.990694698354659</v>
      </c>
      <c r="T51" s="349"/>
      <c r="U51" s="78"/>
      <c r="V51" s="78"/>
      <c r="W51" s="49"/>
      <c r="X51" s="49"/>
      <c r="Y51" s="49"/>
      <c r="Z51" s="49"/>
      <c r="AA51" s="78"/>
      <c r="AB51" s="78"/>
      <c r="AC51" s="78"/>
      <c r="AD51" s="78"/>
      <c r="AE51" s="78"/>
      <c r="AF51" s="78"/>
      <c r="AG51" s="78"/>
      <c r="AH51" s="78"/>
      <c r="AI51" s="78"/>
    </row>
    <row r="52" spans="1:35" ht="30" customHeight="1" x14ac:dyDescent="0.2">
      <c r="A52" s="49"/>
      <c r="B52" s="49"/>
      <c r="C52" s="49"/>
      <c r="D52" s="49"/>
      <c r="E52" s="61"/>
      <c r="F52" s="62"/>
      <c r="G52" s="62"/>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5" ht="30" customHeight="1" x14ac:dyDescent="0.2">
      <c r="A53" s="49"/>
      <c r="B53" s="49"/>
      <c r="C53" s="49"/>
      <c r="D53" s="49"/>
      <c r="E53" s="61"/>
      <c r="F53" s="62"/>
      <c r="G53" s="62"/>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5" ht="36" customHeight="1" x14ac:dyDescent="0.2">
      <c r="A54" s="49"/>
      <c r="B54" s="63">
        <v>3</v>
      </c>
      <c r="C54" s="363" t="s">
        <v>63</v>
      </c>
      <c r="D54" s="361"/>
      <c r="E54" s="362"/>
      <c r="F54" s="360" t="str">
        <f>IFERROR(VLOOKUP(B54,LISTA_OFERENTES,2,FALSE)," ")</f>
        <v>KASSANI DISEÑO SAS</v>
      </c>
      <c r="G54" s="361"/>
      <c r="H54" s="361"/>
      <c r="I54" s="361"/>
      <c r="J54" s="361"/>
      <c r="K54" s="361"/>
      <c r="L54" s="361"/>
      <c r="M54" s="361"/>
      <c r="N54" s="361"/>
      <c r="O54" s="362"/>
      <c r="P54" s="399" t="s">
        <v>39</v>
      </c>
      <c r="Q54" s="361"/>
      <c r="R54" s="362"/>
      <c r="S54" s="64">
        <f>5-(INT(COUNTBLANK(C57:C71))-10)</f>
        <v>3</v>
      </c>
      <c r="T54" s="65"/>
      <c r="U54" s="49"/>
      <c r="V54" s="49"/>
      <c r="W54" s="49"/>
      <c r="X54" s="49"/>
      <c r="Y54" s="49"/>
      <c r="Z54" s="49"/>
      <c r="AA54" s="49"/>
      <c r="AB54" s="49"/>
      <c r="AC54" s="49"/>
      <c r="AD54" s="49"/>
      <c r="AE54" s="49"/>
      <c r="AF54" s="49"/>
      <c r="AG54" s="49"/>
      <c r="AH54" s="49"/>
      <c r="AI54" s="49"/>
    </row>
    <row r="55" spans="1:35" ht="57" customHeight="1" x14ac:dyDescent="0.25">
      <c r="A55" s="79"/>
      <c r="B55" s="364" t="s">
        <v>40</v>
      </c>
      <c r="C55" s="365" t="s">
        <v>41</v>
      </c>
      <c r="D55" s="365" t="s">
        <v>42</v>
      </c>
      <c r="E55" s="365" t="s">
        <v>43</v>
      </c>
      <c r="F55" s="365" t="s">
        <v>44</v>
      </c>
      <c r="G55" s="365" t="s">
        <v>45</v>
      </c>
      <c r="H55" s="365" t="s">
        <v>46</v>
      </c>
      <c r="I55" s="365" t="s">
        <v>47</v>
      </c>
      <c r="J55" s="391" t="s">
        <v>48</v>
      </c>
      <c r="K55" s="361"/>
      <c r="L55" s="361"/>
      <c r="M55" s="362"/>
      <c r="N55" s="365" t="s">
        <v>49</v>
      </c>
      <c r="O55" s="365" t="s">
        <v>50</v>
      </c>
      <c r="P55" s="89" t="s">
        <v>51</v>
      </c>
      <c r="Q55" s="89"/>
      <c r="R55" s="365" t="s">
        <v>52</v>
      </c>
      <c r="S55" s="365" t="s">
        <v>53</v>
      </c>
      <c r="T55" s="365" t="str">
        <f>T11</f>
        <v xml:space="preserve">CUMPLE CON EL REQUERIMIENTO OBLIGATORIO DE ESTAR CLASIFICADO EN EL CÓDIGOSDE LA CLASIFICAICÓN UNSPSC: 561115 </v>
      </c>
      <c r="U55" s="90"/>
      <c r="V55" s="90"/>
      <c r="W55" s="49"/>
      <c r="X55" s="49"/>
      <c r="Y55" s="49"/>
      <c r="Z55" s="49"/>
      <c r="AA55" s="49"/>
      <c r="AB55" s="49"/>
      <c r="AC55" s="49"/>
      <c r="AD55" s="79"/>
      <c r="AE55" s="79"/>
      <c r="AF55" s="79"/>
      <c r="AG55" s="79"/>
      <c r="AH55" s="79"/>
      <c r="AI55" s="79"/>
    </row>
    <row r="56" spans="1:35" ht="51" customHeight="1" x14ac:dyDescent="0.25">
      <c r="A56" s="79"/>
      <c r="B56" s="349"/>
      <c r="C56" s="349"/>
      <c r="D56" s="349"/>
      <c r="E56" s="349"/>
      <c r="F56" s="349"/>
      <c r="G56" s="349"/>
      <c r="H56" s="349"/>
      <c r="I56" s="349"/>
      <c r="J56" s="392" t="s">
        <v>64</v>
      </c>
      <c r="K56" s="361"/>
      <c r="L56" s="361"/>
      <c r="M56" s="362"/>
      <c r="N56" s="349"/>
      <c r="O56" s="349"/>
      <c r="P56" s="69" t="s">
        <v>9</v>
      </c>
      <c r="Q56" s="69" t="s">
        <v>57</v>
      </c>
      <c r="R56" s="349"/>
      <c r="S56" s="349"/>
      <c r="T56" s="349"/>
      <c r="U56" s="90"/>
      <c r="V56" s="90"/>
      <c r="W56" s="49"/>
      <c r="X56" s="49"/>
      <c r="Y56" s="49"/>
      <c r="Z56" s="49"/>
      <c r="AA56" s="49"/>
      <c r="AB56" s="49"/>
      <c r="AC56" s="49"/>
      <c r="AD56" s="79"/>
      <c r="AE56" s="79"/>
      <c r="AF56" s="79"/>
      <c r="AG56" s="79"/>
      <c r="AH56" s="79"/>
      <c r="AI56" s="79"/>
    </row>
    <row r="57" spans="1:35" ht="24.75" customHeight="1" x14ac:dyDescent="0.2">
      <c r="A57" s="76"/>
      <c r="B57" s="351">
        <v>1</v>
      </c>
      <c r="C57" s="352">
        <v>2</v>
      </c>
      <c r="D57" s="352">
        <v>18</v>
      </c>
      <c r="E57" s="352">
        <v>20</v>
      </c>
      <c r="F57" s="352" t="s">
        <v>274</v>
      </c>
      <c r="G57" s="353">
        <v>861.38</v>
      </c>
      <c r="H57" s="354" t="s">
        <v>59</v>
      </c>
      <c r="I57" s="387">
        <v>1</v>
      </c>
      <c r="J57" s="80" t="s">
        <v>237</v>
      </c>
      <c r="K57" s="2">
        <f>+$K$13</f>
        <v>561115</v>
      </c>
      <c r="L57" s="80"/>
      <c r="M57" s="2"/>
      <c r="N57" s="366" t="s">
        <v>257</v>
      </c>
      <c r="O57" s="366" t="s">
        <v>258</v>
      </c>
      <c r="P57" s="352"/>
      <c r="Q57" s="396" t="s">
        <v>259</v>
      </c>
      <c r="R57" s="396" t="s">
        <v>260</v>
      </c>
      <c r="S57" s="397">
        <f>IF(COUNTIF(J57:M59,"CUMPLE")&gt;=1,(G57*I57),0)* (IF(N57="PRESENTÓ CERTIFICADO",1,0))* (IF(O57="ACORDE A ITEM 5.2.1 (T.R.)",1,0) )* ( IF(OR(Q57="SIN OBSERVACIÓN", Q57="REQUERIMIENTOS SUBSANADOS"),1,0)) *(IF(OR(R57="NINGUNO", R57="CUMPLEN CON LO SOLICITADO"),1,0))</f>
        <v>861.38</v>
      </c>
      <c r="T57" s="403" t="s">
        <v>60</v>
      </c>
      <c r="U57" s="78"/>
      <c r="V57" s="78"/>
      <c r="W57" s="49"/>
      <c r="X57" s="49"/>
      <c r="Y57" s="49"/>
      <c r="Z57" s="49"/>
      <c r="AA57" s="49"/>
      <c r="AB57" s="49"/>
      <c r="AC57" s="49"/>
      <c r="AD57" s="78"/>
      <c r="AE57" s="78"/>
      <c r="AF57" s="78"/>
      <c r="AG57" s="78"/>
      <c r="AH57" s="78"/>
      <c r="AI57" s="78"/>
    </row>
    <row r="58" spans="1:35" ht="24.75" customHeight="1" x14ac:dyDescent="0.2">
      <c r="A58" s="76"/>
      <c r="B58" s="348"/>
      <c r="C58" s="348"/>
      <c r="D58" s="348"/>
      <c r="E58" s="348"/>
      <c r="F58" s="348"/>
      <c r="G58" s="348"/>
      <c r="H58" s="348"/>
      <c r="I58" s="348"/>
      <c r="J58" s="80"/>
      <c r="K58" s="2"/>
      <c r="L58" s="80"/>
      <c r="M58" s="2"/>
      <c r="N58" s="348"/>
      <c r="O58" s="348"/>
      <c r="P58" s="348"/>
      <c r="Q58" s="348"/>
      <c r="R58" s="348"/>
      <c r="S58" s="348"/>
      <c r="T58" s="348"/>
      <c r="U58" s="78"/>
      <c r="V58" s="78"/>
      <c r="W58" s="49"/>
      <c r="X58" s="49"/>
      <c r="Y58" s="49"/>
      <c r="Z58" s="49"/>
      <c r="AA58" s="49"/>
      <c r="AB58" s="49"/>
      <c r="AC58" s="49"/>
      <c r="AD58" s="78"/>
      <c r="AE58" s="78"/>
      <c r="AF58" s="78"/>
      <c r="AG58" s="78"/>
      <c r="AH58" s="78"/>
      <c r="AI58" s="78"/>
    </row>
    <row r="59" spans="1:35" ht="24.75" customHeight="1" x14ac:dyDescent="0.2">
      <c r="A59" s="76"/>
      <c r="B59" s="349"/>
      <c r="C59" s="349"/>
      <c r="D59" s="349"/>
      <c r="E59" s="349"/>
      <c r="F59" s="349"/>
      <c r="G59" s="349"/>
      <c r="H59" s="349"/>
      <c r="I59" s="349"/>
      <c r="J59" s="80"/>
      <c r="K59" s="2"/>
      <c r="L59" s="80"/>
      <c r="M59" s="2"/>
      <c r="N59" s="349"/>
      <c r="O59" s="349"/>
      <c r="P59" s="349"/>
      <c r="Q59" s="349"/>
      <c r="R59" s="349"/>
      <c r="S59" s="349"/>
      <c r="T59" s="348"/>
      <c r="U59" s="78"/>
      <c r="V59" s="78"/>
      <c r="W59" s="49"/>
      <c r="X59" s="49"/>
      <c r="Y59" s="49"/>
      <c r="Z59" s="49"/>
      <c r="AA59" s="49"/>
      <c r="AB59" s="49"/>
      <c r="AC59" s="49"/>
      <c r="AD59" s="78"/>
      <c r="AE59" s="78"/>
      <c r="AF59" s="78"/>
      <c r="AG59" s="78"/>
      <c r="AH59" s="78"/>
      <c r="AI59" s="78"/>
    </row>
    <row r="60" spans="1:35" ht="24.75" customHeight="1" x14ac:dyDescent="0.2">
      <c r="A60" s="76"/>
      <c r="B60" s="351">
        <v>2</v>
      </c>
      <c r="C60" s="385">
        <v>4</v>
      </c>
      <c r="D60" s="385">
        <v>19</v>
      </c>
      <c r="E60" s="385">
        <v>21</v>
      </c>
      <c r="F60" s="352" t="s">
        <v>275</v>
      </c>
      <c r="G60" s="386">
        <v>1909.25</v>
      </c>
      <c r="H60" s="354" t="s">
        <v>59</v>
      </c>
      <c r="I60" s="387">
        <v>1</v>
      </c>
      <c r="J60" s="80" t="s">
        <v>237</v>
      </c>
      <c r="K60" s="2">
        <f>+$K$13</f>
        <v>561115</v>
      </c>
      <c r="L60" s="80"/>
      <c r="M60" s="2"/>
      <c r="N60" s="366" t="s">
        <v>257</v>
      </c>
      <c r="O60" s="366" t="s">
        <v>258</v>
      </c>
      <c r="P60" s="352"/>
      <c r="Q60" s="396" t="s">
        <v>259</v>
      </c>
      <c r="R60" s="396" t="s">
        <v>260</v>
      </c>
      <c r="S60" s="397">
        <f>IF(COUNTIF(J60:M62,"CUMPLE")&gt;=1,(G60*I60),0)* (IF(N60="PRESENTÓ CERTIFICADO",1,0))* (IF(O60="ACORDE A ITEM 5.2.1 (T.R.)",1,0) )* ( IF(OR(Q60="SIN OBSERVACIÓN", Q60="REQUERIMIENTOS SUBSANADOS"),1,0)) *(IF(OR(R60="NINGUNO", R60="CUMPLEN CON LO SOLICITADO"),1,0))</f>
        <v>1909.25</v>
      </c>
      <c r="T60" s="348"/>
      <c r="U60" s="78"/>
      <c r="V60" s="78"/>
      <c r="W60" s="49"/>
      <c r="X60" s="49"/>
      <c r="Y60" s="49"/>
      <c r="Z60" s="49"/>
      <c r="AA60" s="49"/>
      <c r="AB60" s="49"/>
      <c r="AC60" s="49"/>
      <c r="AD60" s="78"/>
      <c r="AE60" s="78"/>
      <c r="AF60" s="78"/>
      <c r="AG60" s="78"/>
      <c r="AH60" s="78"/>
      <c r="AI60" s="78"/>
    </row>
    <row r="61" spans="1:35" ht="24.75" customHeight="1" x14ac:dyDescent="0.2">
      <c r="A61" s="76"/>
      <c r="B61" s="348"/>
      <c r="C61" s="348"/>
      <c r="D61" s="348"/>
      <c r="E61" s="348"/>
      <c r="F61" s="348"/>
      <c r="G61" s="348"/>
      <c r="H61" s="348"/>
      <c r="I61" s="348"/>
      <c r="J61" s="80"/>
      <c r="K61" s="2"/>
      <c r="L61" s="80"/>
      <c r="M61" s="2"/>
      <c r="N61" s="348"/>
      <c r="O61" s="348"/>
      <c r="P61" s="348"/>
      <c r="Q61" s="348"/>
      <c r="R61" s="348"/>
      <c r="S61" s="348"/>
      <c r="T61" s="348"/>
      <c r="U61" s="78"/>
      <c r="V61" s="78"/>
      <c r="W61" s="49"/>
      <c r="X61" s="49"/>
      <c r="Y61" s="49"/>
      <c r="Z61" s="49"/>
      <c r="AA61" s="49"/>
      <c r="AB61" s="49"/>
      <c r="AC61" s="49"/>
      <c r="AD61" s="78"/>
      <c r="AE61" s="78"/>
      <c r="AF61" s="78"/>
      <c r="AG61" s="78"/>
      <c r="AH61" s="78"/>
      <c r="AI61" s="78"/>
    </row>
    <row r="62" spans="1:35" ht="24.75" customHeight="1" x14ac:dyDescent="0.2">
      <c r="A62" s="76"/>
      <c r="B62" s="349"/>
      <c r="C62" s="349"/>
      <c r="D62" s="349"/>
      <c r="E62" s="349"/>
      <c r="F62" s="349"/>
      <c r="G62" s="349"/>
      <c r="H62" s="349"/>
      <c r="I62" s="349"/>
      <c r="J62" s="80"/>
      <c r="K62" s="2"/>
      <c r="L62" s="80"/>
      <c r="M62" s="2"/>
      <c r="N62" s="349"/>
      <c r="O62" s="349"/>
      <c r="P62" s="349"/>
      <c r="Q62" s="349"/>
      <c r="R62" s="349"/>
      <c r="S62" s="349"/>
      <c r="T62" s="348"/>
      <c r="U62" s="78"/>
      <c r="V62" s="78"/>
      <c r="W62" s="49"/>
      <c r="X62" s="49"/>
      <c r="Y62" s="49"/>
      <c r="Z62" s="49"/>
      <c r="AA62" s="49"/>
      <c r="AB62" s="49"/>
      <c r="AC62" s="49"/>
      <c r="AD62" s="78"/>
      <c r="AE62" s="78"/>
      <c r="AF62" s="78"/>
      <c r="AG62" s="78"/>
      <c r="AH62" s="78"/>
      <c r="AI62" s="78"/>
    </row>
    <row r="63" spans="1:35" ht="24.75" customHeight="1" x14ac:dyDescent="0.2">
      <c r="A63" s="76"/>
      <c r="B63" s="351">
        <v>3</v>
      </c>
      <c r="C63" s="352">
        <v>9</v>
      </c>
      <c r="D63" s="352">
        <v>22</v>
      </c>
      <c r="E63" s="352">
        <v>22</v>
      </c>
      <c r="F63" s="352" t="s">
        <v>276</v>
      </c>
      <c r="G63" s="353">
        <v>9314.08</v>
      </c>
      <c r="H63" s="354" t="s">
        <v>59</v>
      </c>
      <c r="I63" s="387">
        <v>1</v>
      </c>
      <c r="J63" s="80" t="s">
        <v>237</v>
      </c>
      <c r="K63" s="2">
        <f>+$K$13</f>
        <v>561115</v>
      </c>
      <c r="L63" s="80"/>
      <c r="M63" s="2"/>
      <c r="N63" s="366" t="s">
        <v>257</v>
      </c>
      <c r="O63" s="366" t="s">
        <v>258</v>
      </c>
      <c r="P63" s="352"/>
      <c r="Q63" s="396" t="s">
        <v>259</v>
      </c>
      <c r="R63" s="396" t="s">
        <v>260</v>
      </c>
      <c r="S63" s="397">
        <f>IF(COUNTIF(J63:M65,"CUMPLE")&gt;=1,(G63*I63),0)* (IF(N63="PRESENTÓ CERTIFICADO",1,0))* (IF(O63="ACORDE A ITEM 5.2.1 (T.R.)",1,0) )* ( IF(OR(Q63="SIN OBSERVACIÓN", Q63="REQUERIMIENTOS SUBSANADOS"),1,0)) *(IF(OR(R63="NINGUNO", R63="CUMPLEN CON LO SOLICITADO"),1,0))</f>
        <v>9314.08</v>
      </c>
      <c r="T63" s="348"/>
      <c r="U63" s="78"/>
      <c r="V63" s="78"/>
      <c r="W63" s="49"/>
      <c r="X63" s="49"/>
      <c r="Y63" s="49"/>
      <c r="Z63" s="49"/>
      <c r="AA63" s="49"/>
      <c r="AB63" s="49"/>
      <c r="AC63" s="49"/>
      <c r="AD63" s="78"/>
      <c r="AE63" s="78"/>
      <c r="AF63" s="78"/>
      <c r="AG63" s="78"/>
      <c r="AH63" s="78"/>
      <c r="AI63" s="78"/>
    </row>
    <row r="64" spans="1:35" ht="24.75" customHeight="1" x14ac:dyDescent="0.2">
      <c r="A64" s="76"/>
      <c r="B64" s="348"/>
      <c r="C64" s="348"/>
      <c r="D64" s="348"/>
      <c r="E64" s="348"/>
      <c r="F64" s="348"/>
      <c r="G64" s="348"/>
      <c r="H64" s="348"/>
      <c r="I64" s="348"/>
      <c r="J64" s="80"/>
      <c r="K64" s="2"/>
      <c r="L64" s="80"/>
      <c r="M64" s="2"/>
      <c r="N64" s="348"/>
      <c r="O64" s="348"/>
      <c r="P64" s="348"/>
      <c r="Q64" s="348"/>
      <c r="R64" s="348"/>
      <c r="S64" s="348"/>
      <c r="T64" s="348"/>
      <c r="U64" s="78"/>
      <c r="V64" s="78"/>
      <c r="W64" s="49"/>
      <c r="X64" s="49"/>
      <c r="Y64" s="49"/>
      <c r="Z64" s="49"/>
      <c r="AA64" s="49"/>
      <c r="AB64" s="49"/>
      <c r="AC64" s="49"/>
      <c r="AD64" s="78"/>
      <c r="AE64" s="78"/>
      <c r="AF64" s="78"/>
      <c r="AG64" s="78"/>
      <c r="AH64" s="78"/>
      <c r="AI64" s="78"/>
    </row>
    <row r="65" spans="1:35" ht="24.75" customHeight="1" x14ac:dyDescent="0.2">
      <c r="A65" s="76"/>
      <c r="B65" s="349"/>
      <c r="C65" s="349"/>
      <c r="D65" s="349"/>
      <c r="E65" s="349"/>
      <c r="F65" s="349"/>
      <c r="G65" s="349"/>
      <c r="H65" s="349"/>
      <c r="I65" s="349"/>
      <c r="J65" s="80"/>
      <c r="K65" s="2"/>
      <c r="L65" s="80"/>
      <c r="M65" s="2"/>
      <c r="N65" s="349"/>
      <c r="O65" s="349"/>
      <c r="P65" s="349"/>
      <c r="Q65" s="349"/>
      <c r="R65" s="349"/>
      <c r="S65" s="349"/>
      <c r="T65" s="348"/>
      <c r="U65" s="78"/>
      <c r="V65" s="78"/>
      <c r="W65" s="49"/>
      <c r="X65" s="49"/>
      <c r="Y65" s="49"/>
      <c r="Z65" s="49"/>
      <c r="AA65" s="49"/>
      <c r="AB65" s="49"/>
      <c r="AC65" s="49"/>
      <c r="AD65" s="78"/>
      <c r="AE65" s="78"/>
      <c r="AF65" s="78"/>
      <c r="AG65" s="78"/>
      <c r="AH65" s="78"/>
      <c r="AI65" s="78"/>
    </row>
    <row r="66" spans="1:35" ht="24.75" hidden="1" customHeight="1" x14ac:dyDescent="0.2">
      <c r="A66" s="76"/>
      <c r="B66" s="351">
        <v>4</v>
      </c>
      <c r="C66" s="385"/>
      <c r="D66" s="385"/>
      <c r="E66" s="385"/>
      <c r="F66" s="385"/>
      <c r="G66" s="386"/>
      <c r="H66" s="354"/>
      <c r="I66" s="404"/>
      <c r="J66" s="80"/>
      <c r="K66" s="2">
        <v>531220</v>
      </c>
      <c r="L66" s="80"/>
      <c r="M66" s="2"/>
      <c r="N66" s="366"/>
      <c r="O66" s="366"/>
      <c r="P66" s="352"/>
      <c r="Q66" s="396"/>
      <c r="R66" s="401"/>
      <c r="S66" s="397"/>
      <c r="T66" s="348"/>
      <c r="U66" s="78"/>
      <c r="V66" s="78"/>
      <c r="W66" s="49"/>
      <c r="X66" s="49"/>
      <c r="Y66" s="49"/>
      <c r="Z66" s="49"/>
      <c r="AA66" s="49"/>
      <c r="AB66" s="49"/>
      <c r="AC66" s="49"/>
      <c r="AD66" s="78"/>
      <c r="AE66" s="78"/>
      <c r="AF66" s="78"/>
      <c r="AG66" s="78"/>
      <c r="AH66" s="78"/>
      <c r="AI66" s="78"/>
    </row>
    <row r="67" spans="1:35" ht="24.75" hidden="1" customHeight="1" x14ac:dyDescent="0.2">
      <c r="A67" s="76"/>
      <c r="B67" s="348"/>
      <c r="C67" s="348"/>
      <c r="D67" s="348"/>
      <c r="E67" s="348"/>
      <c r="F67" s="348"/>
      <c r="G67" s="348"/>
      <c r="H67" s="348"/>
      <c r="I67" s="348"/>
      <c r="J67" s="80"/>
      <c r="K67" s="2"/>
      <c r="L67" s="80"/>
      <c r="M67" s="2"/>
      <c r="N67" s="348"/>
      <c r="O67" s="348"/>
      <c r="P67" s="348"/>
      <c r="Q67" s="348"/>
      <c r="R67" s="348"/>
      <c r="S67" s="348"/>
      <c r="T67" s="348"/>
      <c r="U67" s="78"/>
      <c r="V67" s="78"/>
      <c r="W67" s="49"/>
      <c r="X67" s="49"/>
      <c r="Y67" s="49"/>
      <c r="Z67" s="49"/>
      <c r="AA67" s="49"/>
      <c r="AB67" s="49"/>
      <c r="AC67" s="49"/>
      <c r="AD67" s="78"/>
      <c r="AE67" s="78"/>
      <c r="AF67" s="78"/>
      <c r="AG67" s="78"/>
      <c r="AH67" s="78"/>
      <c r="AI67" s="78"/>
    </row>
    <row r="68" spans="1:35" ht="24.75" hidden="1" customHeight="1" x14ac:dyDescent="0.2">
      <c r="A68" s="76"/>
      <c r="B68" s="349"/>
      <c r="C68" s="349"/>
      <c r="D68" s="349"/>
      <c r="E68" s="349"/>
      <c r="F68" s="349"/>
      <c r="G68" s="349"/>
      <c r="H68" s="349"/>
      <c r="I68" s="349"/>
      <c r="J68" s="80"/>
      <c r="K68" s="2"/>
      <c r="L68" s="80"/>
      <c r="M68" s="2"/>
      <c r="N68" s="349"/>
      <c r="O68" s="349"/>
      <c r="P68" s="349"/>
      <c r="Q68" s="349"/>
      <c r="R68" s="349"/>
      <c r="S68" s="349"/>
      <c r="T68" s="348"/>
      <c r="U68" s="78"/>
      <c r="V68" s="78"/>
      <c r="W68" s="49"/>
      <c r="X68" s="49"/>
      <c r="Y68" s="49"/>
      <c r="Z68" s="49"/>
      <c r="AA68" s="49"/>
      <c r="AB68" s="49"/>
      <c r="AC68" s="49"/>
      <c r="AD68" s="78"/>
      <c r="AE68" s="78"/>
      <c r="AF68" s="78"/>
      <c r="AG68" s="78"/>
      <c r="AH68" s="78"/>
      <c r="AI68" s="78"/>
    </row>
    <row r="69" spans="1:35" ht="24.75" hidden="1" customHeight="1" x14ac:dyDescent="0.2">
      <c r="A69" s="76"/>
      <c r="B69" s="351">
        <v>5</v>
      </c>
      <c r="C69" s="352"/>
      <c r="D69" s="352"/>
      <c r="E69" s="352"/>
      <c r="F69" s="352"/>
      <c r="G69" s="353"/>
      <c r="H69" s="354"/>
      <c r="I69" s="387"/>
      <c r="J69" s="80"/>
      <c r="K69" s="2"/>
      <c r="L69" s="80"/>
      <c r="M69" s="2"/>
      <c r="N69" s="366"/>
      <c r="O69" s="366"/>
      <c r="P69" s="352"/>
      <c r="Q69" s="396"/>
      <c r="R69" s="396"/>
      <c r="S69" s="397">
        <f>IF(COUNTIF(J69:M71,"CUMPLE")&gt;=1,(G69*I69),0)* (IF(N69="PRESENTÓ CERTIFICADO",1,0))* (IF(O69="ACORDE A ITEM 5.2.1 (T.R.)",1,0) )* ( IF(OR(Q69="SIN OBSERVACIÓN", Q69="REQUERIMIENTOS SUBSANADOS"),1,0)) *(IF(OR(R69="NINGUNO", R69="CUMPLEN CON LO SOLICITADO"),1,0))</f>
        <v>0</v>
      </c>
      <c r="T69" s="348"/>
      <c r="U69" s="78"/>
      <c r="V69" s="78"/>
      <c r="W69" s="49"/>
      <c r="X69" s="49"/>
      <c r="Y69" s="49"/>
      <c r="Z69" s="49"/>
      <c r="AA69" s="49"/>
      <c r="AB69" s="49"/>
      <c r="AC69" s="49"/>
      <c r="AD69" s="78"/>
      <c r="AE69" s="78"/>
      <c r="AF69" s="78"/>
      <c r="AG69" s="78"/>
      <c r="AH69" s="78"/>
      <c r="AI69" s="78"/>
    </row>
    <row r="70" spans="1:35" ht="24.75" hidden="1" customHeight="1" x14ac:dyDescent="0.2">
      <c r="A70" s="76"/>
      <c r="B70" s="348"/>
      <c r="C70" s="348"/>
      <c r="D70" s="348"/>
      <c r="E70" s="348"/>
      <c r="F70" s="348"/>
      <c r="G70" s="348"/>
      <c r="H70" s="348"/>
      <c r="I70" s="348"/>
      <c r="J70" s="80"/>
      <c r="K70" s="2"/>
      <c r="L70" s="80"/>
      <c r="M70" s="2"/>
      <c r="N70" s="348"/>
      <c r="O70" s="348"/>
      <c r="P70" s="348"/>
      <c r="Q70" s="348"/>
      <c r="R70" s="348"/>
      <c r="S70" s="348"/>
      <c r="T70" s="348"/>
      <c r="U70" s="78"/>
      <c r="V70" s="78"/>
      <c r="W70" s="49"/>
      <c r="X70" s="49"/>
      <c r="Y70" s="49"/>
      <c r="Z70" s="49"/>
      <c r="AA70" s="49"/>
      <c r="AB70" s="49"/>
      <c r="AC70" s="49"/>
      <c r="AD70" s="78"/>
      <c r="AE70" s="78"/>
      <c r="AF70" s="78"/>
      <c r="AG70" s="78"/>
      <c r="AH70" s="78"/>
      <c r="AI70" s="78"/>
    </row>
    <row r="71" spans="1:35" ht="24.75" hidden="1" customHeight="1" x14ac:dyDescent="0.2">
      <c r="A71" s="76"/>
      <c r="B71" s="349"/>
      <c r="C71" s="349"/>
      <c r="D71" s="349"/>
      <c r="E71" s="349"/>
      <c r="F71" s="349"/>
      <c r="G71" s="349"/>
      <c r="H71" s="349"/>
      <c r="I71" s="349"/>
      <c r="J71" s="80"/>
      <c r="K71" s="2"/>
      <c r="L71" s="80"/>
      <c r="M71" s="2"/>
      <c r="N71" s="349"/>
      <c r="O71" s="349"/>
      <c r="P71" s="349"/>
      <c r="Q71" s="349"/>
      <c r="R71" s="349"/>
      <c r="S71" s="349"/>
      <c r="T71" s="349"/>
      <c r="U71" s="78"/>
      <c r="V71" s="78"/>
      <c r="W71" s="49"/>
      <c r="X71" s="49"/>
      <c r="Y71" s="49"/>
      <c r="Z71" s="49"/>
      <c r="AA71" s="78"/>
      <c r="AB71" s="78"/>
      <c r="AC71" s="78"/>
      <c r="AD71" s="78"/>
      <c r="AE71" s="78"/>
      <c r="AF71" s="78"/>
      <c r="AG71" s="78"/>
      <c r="AH71" s="78"/>
      <c r="AI71" s="78"/>
    </row>
    <row r="72" spans="1:35" ht="24.75" customHeight="1" x14ac:dyDescent="0.2">
      <c r="A72" s="65"/>
      <c r="B72" s="355" t="str">
        <f>IF(S73=" "," ",IF(S73&gt;=$H$6,"CUMPLE CON LA EXPERIENCIA REQUERIDA","NO CUMPLE CON LA EXPERIENCIA REQUERIDA"))</f>
        <v>CUMPLE CON LA EXPERIENCIA REQUERIDA</v>
      </c>
      <c r="C72" s="337"/>
      <c r="D72" s="337"/>
      <c r="E72" s="337"/>
      <c r="F72" s="337"/>
      <c r="G72" s="337"/>
      <c r="H72" s="337"/>
      <c r="I72" s="337"/>
      <c r="J72" s="337"/>
      <c r="K72" s="337"/>
      <c r="L72" s="337"/>
      <c r="M72" s="337"/>
      <c r="N72" s="337"/>
      <c r="O72" s="356"/>
      <c r="P72" s="398" t="s">
        <v>61</v>
      </c>
      <c r="Q72" s="362"/>
      <c r="R72" s="86"/>
      <c r="S72" s="87">
        <f>IF(T57="SI",SUM(S57:S71),0)</f>
        <v>12084.71</v>
      </c>
      <c r="T72" s="402" t="str">
        <f>IF(S73=" "," ",IF(S73&gt;=$H$6,"CUMPLE","NO CUMPLE"))</f>
        <v>CUMPLE</v>
      </c>
      <c r="U72" s="65"/>
      <c r="V72" s="65"/>
      <c r="W72" s="49"/>
      <c r="X72" s="49"/>
      <c r="Y72" s="49"/>
      <c r="Z72" s="49"/>
      <c r="AA72" s="65"/>
      <c r="AB72" s="65"/>
      <c r="AC72" s="65"/>
      <c r="AD72" s="65"/>
      <c r="AE72" s="65"/>
      <c r="AF72" s="65"/>
      <c r="AG72" s="65"/>
      <c r="AH72" s="65"/>
      <c r="AI72" s="65"/>
    </row>
    <row r="73" spans="1:35" ht="24.75" customHeight="1" x14ac:dyDescent="0.2">
      <c r="A73" s="78"/>
      <c r="B73" s="357"/>
      <c r="C73" s="358"/>
      <c r="D73" s="358"/>
      <c r="E73" s="358"/>
      <c r="F73" s="358"/>
      <c r="G73" s="358"/>
      <c r="H73" s="358"/>
      <c r="I73" s="358"/>
      <c r="J73" s="358"/>
      <c r="K73" s="358"/>
      <c r="L73" s="358"/>
      <c r="M73" s="358"/>
      <c r="N73" s="358"/>
      <c r="O73" s="359"/>
      <c r="P73" s="398" t="s">
        <v>62</v>
      </c>
      <c r="Q73" s="362"/>
      <c r="R73" s="86"/>
      <c r="S73" s="88">
        <f>IFERROR((S72/$P$6)," ")</f>
        <v>22.09270566727605</v>
      </c>
      <c r="T73" s="349"/>
      <c r="U73" s="78"/>
      <c r="V73" s="78"/>
      <c r="W73" s="49"/>
      <c r="X73" s="49"/>
      <c r="Y73" s="49"/>
      <c r="Z73" s="49"/>
      <c r="AA73" s="78"/>
      <c r="AB73" s="78"/>
      <c r="AC73" s="78"/>
      <c r="AD73" s="78"/>
      <c r="AE73" s="78"/>
      <c r="AF73" s="78"/>
      <c r="AG73" s="78"/>
      <c r="AH73" s="78"/>
      <c r="AI73" s="78"/>
    </row>
    <row r="74" spans="1:35" ht="30" customHeight="1" x14ac:dyDescent="0.2">
      <c r="A74" s="49"/>
      <c r="B74" s="49"/>
      <c r="C74" s="49"/>
      <c r="D74" s="49"/>
      <c r="E74" s="61"/>
      <c r="F74" s="62"/>
      <c r="G74" s="62"/>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row>
    <row r="75" spans="1:35" ht="30" customHeight="1" x14ac:dyDescent="0.2">
      <c r="A75" s="49"/>
      <c r="B75" s="49"/>
      <c r="C75" s="49"/>
      <c r="D75" s="49"/>
      <c r="E75" s="61"/>
      <c r="F75" s="62"/>
      <c r="G75" s="62"/>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row>
    <row r="76" spans="1:35" ht="36" customHeight="1" x14ac:dyDescent="0.2">
      <c r="A76" s="49"/>
      <c r="B76" s="63">
        <v>4</v>
      </c>
      <c r="C76" s="363" t="s">
        <v>63</v>
      </c>
      <c r="D76" s="361"/>
      <c r="E76" s="362"/>
      <c r="F76" s="360" t="str">
        <f>IFERROR(VLOOKUP(B76,LISTA_OFERENTES,2,FALSE)," ")</f>
        <v>K10 DESIGN S.A.S</v>
      </c>
      <c r="G76" s="361"/>
      <c r="H76" s="361"/>
      <c r="I76" s="361"/>
      <c r="J76" s="361"/>
      <c r="K76" s="361"/>
      <c r="L76" s="361"/>
      <c r="M76" s="361"/>
      <c r="N76" s="361"/>
      <c r="O76" s="362"/>
      <c r="P76" s="399" t="s">
        <v>39</v>
      </c>
      <c r="Q76" s="361"/>
      <c r="R76" s="362"/>
      <c r="S76" s="64">
        <f>5-(INT(COUNTBLANK(C79:C93))-10)</f>
        <v>2</v>
      </c>
      <c r="T76" s="65"/>
      <c r="U76" s="49"/>
      <c r="V76" s="49"/>
      <c r="W76" s="49"/>
      <c r="X76" s="49"/>
      <c r="Y76" s="49"/>
      <c r="Z76" s="49"/>
      <c r="AA76" s="49"/>
      <c r="AB76" s="49"/>
      <c r="AC76" s="49"/>
      <c r="AD76" s="49"/>
      <c r="AE76" s="49"/>
      <c r="AF76" s="49"/>
      <c r="AG76" s="49"/>
      <c r="AH76" s="49"/>
      <c r="AI76" s="49"/>
    </row>
    <row r="77" spans="1:35" ht="30" customHeight="1" x14ac:dyDescent="0.25">
      <c r="A77" s="79"/>
      <c r="B77" s="364" t="s">
        <v>40</v>
      </c>
      <c r="C77" s="365" t="s">
        <v>41</v>
      </c>
      <c r="D77" s="365" t="s">
        <v>42</v>
      </c>
      <c r="E77" s="365" t="s">
        <v>43</v>
      </c>
      <c r="F77" s="365" t="s">
        <v>44</v>
      </c>
      <c r="G77" s="365" t="s">
        <v>45</v>
      </c>
      <c r="H77" s="365" t="s">
        <v>46</v>
      </c>
      <c r="I77" s="365" t="s">
        <v>47</v>
      </c>
      <c r="J77" s="391" t="s">
        <v>48</v>
      </c>
      <c r="K77" s="361"/>
      <c r="L77" s="361"/>
      <c r="M77" s="362"/>
      <c r="N77" s="365" t="s">
        <v>49</v>
      </c>
      <c r="O77" s="365" t="s">
        <v>50</v>
      </c>
      <c r="P77" s="89" t="s">
        <v>51</v>
      </c>
      <c r="Q77" s="89"/>
      <c r="R77" s="365" t="s">
        <v>52</v>
      </c>
      <c r="S77" s="365" t="s">
        <v>53</v>
      </c>
      <c r="T77" s="365" t="str">
        <f>T11</f>
        <v xml:space="preserve">CUMPLE CON EL REQUERIMIENTO OBLIGATORIO DE ESTAR CLASIFICADO EN EL CÓDIGOSDE LA CLASIFICAICÓN UNSPSC: 561115 </v>
      </c>
      <c r="U77" s="90"/>
      <c r="V77" s="90"/>
      <c r="W77" s="49"/>
      <c r="X77" s="49"/>
      <c r="Y77" s="49"/>
      <c r="Z77" s="49"/>
      <c r="AA77" s="49"/>
      <c r="AB77" s="49"/>
      <c r="AC77" s="49"/>
      <c r="AD77" s="79"/>
      <c r="AE77" s="79"/>
      <c r="AF77" s="79"/>
      <c r="AG77" s="79"/>
      <c r="AH77" s="79"/>
      <c r="AI77" s="79"/>
    </row>
    <row r="78" spans="1:35" ht="105.75" customHeight="1" x14ac:dyDescent="0.25">
      <c r="A78" s="79"/>
      <c r="B78" s="349"/>
      <c r="C78" s="349"/>
      <c r="D78" s="349"/>
      <c r="E78" s="349"/>
      <c r="F78" s="349"/>
      <c r="G78" s="349"/>
      <c r="H78" s="349"/>
      <c r="I78" s="349"/>
      <c r="J78" s="392" t="s">
        <v>64</v>
      </c>
      <c r="K78" s="361"/>
      <c r="L78" s="361"/>
      <c r="M78" s="362"/>
      <c r="N78" s="349"/>
      <c r="O78" s="349"/>
      <c r="P78" s="69" t="s">
        <v>9</v>
      </c>
      <c r="Q78" s="69" t="s">
        <v>57</v>
      </c>
      <c r="R78" s="349"/>
      <c r="S78" s="349"/>
      <c r="T78" s="349"/>
      <c r="U78" s="90"/>
      <c r="V78" s="90"/>
      <c r="W78" s="49"/>
      <c r="X78" s="49"/>
      <c r="Y78" s="49"/>
      <c r="Z78" s="49"/>
      <c r="AA78" s="49"/>
      <c r="AB78" s="49"/>
      <c r="AC78" s="49"/>
      <c r="AD78" s="79"/>
      <c r="AE78" s="79"/>
      <c r="AF78" s="79"/>
      <c r="AG78" s="79"/>
      <c r="AH78" s="79"/>
      <c r="AI78" s="79"/>
    </row>
    <row r="79" spans="1:35" ht="24.75" customHeight="1" x14ac:dyDescent="0.2">
      <c r="A79" s="76"/>
      <c r="B79" s="351">
        <v>1</v>
      </c>
      <c r="C79" s="352">
        <v>26</v>
      </c>
      <c r="D79" s="352">
        <v>67</v>
      </c>
      <c r="E79" s="352" t="s">
        <v>351</v>
      </c>
      <c r="F79" s="352" t="s">
        <v>347</v>
      </c>
      <c r="G79" s="353">
        <v>1214.25</v>
      </c>
      <c r="H79" s="354" t="s">
        <v>59</v>
      </c>
      <c r="I79" s="387">
        <v>1</v>
      </c>
      <c r="J79" s="80" t="s">
        <v>237</v>
      </c>
      <c r="K79" s="2">
        <f>+$K$13</f>
        <v>561115</v>
      </c>
      <c r="L79" s="80"/>
      <c r="M79" s="2"/>
      <c r="N79" s="366" t="s">
        <v>257</v>
      </c>
      <c r="O79" s="366" t="s">
        <v>258</v>
      </c>
      <c r="P79" s="352"/>
      <c r="Q79" s="396" t="s">
        <v>259</v>
      </c>
      <c r="R79" s="396" t="s">
        <v>260</v>
      </c>
      <c r="S79" s="397">
        <f>IF(COUNTIF(J79:M81,"CUMPLE")&gt;=1,(G79*I79),0)* (IF(N79="PRESENTÓ CERTIFICADO",1,0))* (IF(O79="ACORDE A ITEM 5.2.1 (T.R.)",1,0) )* ( IF(OR(Q79="SIN OBSERVACIÓN", Q79="REQUERIMIENTOS SUBSANADOS"),1,0)) *(IF(OR(R79="NINGUNO", R79="CUMPLEN CON LO SOLICITADO"),1,0))</f>
        <v>1214.25</v>
      </c>
      <c r="T79" s="403" t="s">
        <v>60</v>
      </c>
      <c r="U79" s="78"/>
      <c r="V79" s="78"/>
      <c r="W79" s="49"/>
      <c r="X79" s="49"/>
      <c r="Y79" s="49"/>
      <c r="Z79" s="49"/>
      <c r="AA79" s="49"/>
      <c r="AB79" s="49"/>
      <c r="AC79" s="49"/>
      <c r="AD79" s="78"/>
      <c r="AE79" s="78"/>
      <c r="AF79" s="78"/>
      <c r="AG79" s="78"/>
      <c r="AH79" s="78"/>
      <c r="AI79" s="78"/>
    </row>
    <row r="80" spans="1:35" ht="24.75" customHeight="1" x14ac:dyDescent="0.2">
      <c r="A80" s="76"/>
      <c r="B80" s="348"/>
      <c r="C80" s="348"/>
      <c r="D80" s="348"/>
      <c r="E80" s="348"/>
      <c r="F80" s="348"/>
      <c r="G80" s="348"/>
      <c r="H80" s="348"/>
      <c r="I80" s="348"/>
      <c r="J80" s="80"/>
      <c r="K80" s="2"/>
      <c r="L80" s="80"/>
      <c r="M80" s="2"/>
      <c r="N80" s="348"/>
      <c r="O80" s="348"/>
      <c r="P80" s="348"/>
      <c r="Q80" s="348"/>
      <c r="R80" s="348"/>
      <c r="S80" s="348"/>
      <c r="T80" s="348"/>
      <c r="U80" s="78"/>
      <c r="V80" s="78"/>
      <c r="W80" s="49"/>
      <c r="X80" s="49"/>
      <c r="Y80" s="49"/>
      <c r="Z80" s="49"/>
      <c r="AA80" s="49"/>
      <c r="AB80" s="49"/>
      <c r="AC80" s="49"/>
      <c r="AD80" s="78"/>
      <c r="AE80" s="78"/>
      <c r="AF80" s="78"/>
      <c r="AG80" s="78"/>
      <c r="AH80" s="78"/>
      <c r="AI80" s="78"/>
    </row>
    <row r="81" spans="1:35" ht="24.75" customHeight="1" x14ac:dyDescent="0.2">
      <c r="A81" s="76"/>
      <c r="B81" s="349"/>
      <c r="C81" s="349"/>
      <c r="D81" s="349"/>
      <c r="E81" s="349"/>
      <c r="F81" s="349"/>
      <c r="G81" s="349"/>
      <c r="H81" s="349"/>
      <c r="I81" s="349"/>
      <c r="J81" s="80"/>
      <c r="K81" s="2"/>
      <c r="L81" s="80"/>
      <c r="M81" s="2"/>
      <c r="N81" s="349"/>
      <c r="O81" s="349"/>
      <c r="P81" s="349"/>
      <c r="Q81" s="349"/>
      <c r="R81" s="349"/>
      <c r="S81" s="349"/>
      <c r="T81" s="348"/>
      <c r="U81" s="78"/>
      <c r="V81" s="78"/>
      <c r="W81" s="49"/>
      <c r="X81" s="49"/>
      <c r="Y81" s="49"/>
      <c r="Z81" s="49"/>
      <c r="AA81" s="49"/>
      <c r="AB81" s="49"/>
      <c r="AC81" s="49"/>
      <c r="AD81" s="78"/>
      <c r="AE81" s="78"/>
      <c r="AF81" s="78"/>
      <c r="AG81" s="78"/>
      <c r="AH81" s="78"/>
      <c r="AI81" s="78"/>
    </row>
    <row r="82" spans="1:35" ht="24.75" customHeight="1" x14ac:dyDescent="0.2">
      <c r="A82" s="76"/>
      <c r="B82" s="351">
        <v>2</v>
      </c>
      <c r="C82" s="385">
        <v>1</v>
      </c>
      <c r="D82" s="385">
        <v>37</v>
      </c>
      <c r="E82" s="385" t="s">
        <v>352</v>
      </c>
      <c r="F82" s="385" t="s">
        <v>348</v>
      </c>
      <c r="G82" s="386">
        <v>4473.25</v>
      </c>
      <c r="H82" s="354" t="s">
        <v>59</v>
      </c>
      <c r="I82" s="387">
        <v>1</v>
      </c>
      <c r="J82" s="80" t="s">
        <v>237</v>
      </c>
      <c r="K82" s="2">
        <f>+$K$13</f>
        <v>561115</v>
      </c>
      <c r="L82" s="80"/>
      <c r="M82" s="2"/>
      <c r="N82" s="366" t="s">
        <v>257</v>
      </c>
      <c r="O82" s="366" t="s">
        <v>258</v>
      </c>
      <c r="P82" s="352"/>
      <c r="Q82" s="396" t="s">
        <v>259</v>
      </c>
      <c r="R82" s="396" t="s">
        <v>260</v>
      </c>
      <c r="S82" s="397">
        <f>IF(COUNTIF(J82:M84,"CUMPLE")&gt;=1,(G82*I82),0)* (IF(N82="PRESENTÓ CERTIFICADO",1,0))* (IF(O82="ACORDE A ITEM 5.2.1 (T.R.)",1,0) )* ( IF(OR(Q82="SIN OBSERVACIÓN", Q82="REQUERIMIENTOS SUBSANADOS"),1,0)) *(IF(OR(R82="NINGUNO", R82="CUMPLEN CON LO SOLICITADO"),1,0))</f>
        <v>4473.25</v>
      </c>
      <c r="T82" s="348"/>
      <c r="U82" s="78"/>
      <c r="V82" s="78"/>
      <c r="W82" s="49"/>
      <c r="X82" s="49"/>
      <c r="Y82" s="49"/>
      <c r="Z82" s="49"/>
      <c r="AA82" s="49"/>
      <c r="AB82" s="49"/>
      <c r="AC82" s="49"/>
      <c r="AD82" s="78"/>
      <c r="AE82" s="78"/>
      <c r="AF82" s="78"/>
      <c r="AG82" s="78"/>
      <c r="AH82" s="78"/>
      <c r="AI82" s="78"/>
    </row>
    <row r="83" spans="1:35" ht="24.75" customHeight="1" x14ac:dyDescent="0.2">
      <c r="A83" s="76"/>
      <c r="B83" s="348"/>
      <c r="C83" s="348"/>
      <c r="D83" s="348"/>
      <c r="E83" s="348"/>
      <c r="F83" s="348"/>
      <c r="G83" s="348"/>
      <c r="H83" s="348"/>
      <c r="I83" s="348"/>
      <c r="J83" s="80"/>
      <c r="K83" s="2"/>
      <c r="L83" s="80"/>
      <c r="M83" s="2"/>
      <c r="N83" s="348"/>
      <c r="O83" s="348"/>
      <c r="P83" s="348"/>
      <c r="Q83" s="348"/>
      <c r="R83" s="348"/>
      <c r="S83" s="348"/>
      <c r="T83" s="348"/>
      <c r="U83" s="78"/>
      <c r="V83" s="78"/>
      <c r="W83" s="49"/>
      <c r="X83" s="49"/>
      <c r="Y83" s="49"/>
      <c r="Z83" s="49"/>
      <c r="AA83" s="49"/>
      <c r="AB83" s="49"/>
      <c r="AC83" s="49"/>
      <c r="AD83" s="78"/>
      <c r="AE83" s="78"/>
      <c r="AF83" s="78"/>
      <c r="AG83" s="78"/>
      <c r="AH83" s="78"/>
      <c r="AI83" s="78"/>
    </row>
    <row r="84" spans="1:35" ht="24.75" customHeight="1" x14ac:dyDescent="0.2">
      <c r="A84" s="76"/>
      <c r="B84" s="349"/>
      <c r="C84" s="349"/>
      <c r="D84" s="349"/>
      <c r="E84" s="349"/>
      <c r="F84" s="349"/>
      <c r="G84" s="349"/>
      <c r="H84" s="349"/>
      <c r="I84" s="349"/>
      <c r="J84" s="80"/>
      <c r="K84" s="2"/>
      <c r="L84" s="80"/>
      <c r="M84" s="2"/>
      <c r="N84" s="349"/>
      <c r="O84" s="349"/>
      <c r="P84" s="349"/>
      <c r="Q84" s="349"/>
      <c r="R84" s="349"/>
      <c r="S84" s="349"/>
      <c r="T84" s="348"/>
      <c r="U84" s="78"/>
      <c r="V84" s="78"/>
      <c r="W84" s="49"/>
      <c r="X84" s="49"/>
      <c r="Y84" s="49"/>
      <c r="Z84" s="49"/>
      <c r="AA84" s="49"/>
      <c r="AB84" s="49"/>
      <c r="AC84" s="49"/>
      <c r="AD84" s="78"/>
      <c r="AE84" s="78"/>
      <c r="AF84" s="78"/>
      <c r="AG84" s="78"/>
      <c r="AH84" s="78"/>
      <c r="AI84" s="78"/>
    </row>
    <row r="85" spans="1:35" ht="24.75" hidden="1" customHeight="1" x14ac:dyDescent="0.2">
      <c r="A85" s="76"/>
      <c r="B85" s="351">
        <v>3</v>
      </c>
      <c r="C85" s="352"/>
      <c r="D85" s="352"/>
      <c r="E85" s="352"/>
      <c r="F85" s="352"/>
      <c r="G85" s="353"/>
      <c r="H85" s="354"/>
      <c r="I85" s="387"/>
      <c r="J85" s="80"/>
      <c r="K85" s="2">
        <f>+$K$13</f>
        <v>561115</v>
      </c>
      <c r="L85" s="80"/>
      <c r="M85" s="2"/>
      <c r="N85" s="366"/>
      <c r="O85" s="366"/>
      <c r="P85" s="352"/>
      <c r="Q85" s="396"/>
      <c r="R85" s="396"/>
      <c r="S85" s="397">
        <f>IF(COUNTIF(J85:M87,"CUMPLE")&gt;=1,(G85*I85),0)* (IF(N85="PRESENTÓ CERTIFICADO",1,0))* (IF(O85="ACORDE A ITEM 5.2.1 (T.R.)",1,0) )* ( IF(OR(Q85="SIN OBSERVACIÓN", Q85="REQUERIMIENTOS SUBSANADOS"),1,0)) *(IF(OR(R85="NINGUNO", R85="CUMPLEN CON LO SOLICITADO"),1,0))</f>
        <v>0</v>
      </c>
      <c r="T85" s="348"/>
      <c r="U85" s="78"/>
      <c r="V85" s="78"/>
      <c r="W85" s="49"/>
      <c r="X85" s="49"/>
      <c r="Y85" s="49"/>
      <c r="Z85" s="49"/>
      <c r="AA85" s="49"/>
      <c r="AB85" s="49"/>
      <c r="AC85" s="49"/>
      <c r="AD85" s="78"/>
      <c r="AE85" s="78"/>
      <c r="AF85" s="78"/>
      <c r="AG85" s="78"/>
      <c r="AH85" s="78"/>
      <c r="AI85" s="78"/>
    </row>
    <row r="86" spans="1:35" ht="24.75" hidden="1" customHeight="1" x14ac:dyDescent="0.2">
      <c r="A86" s="76"/>
      <c r="B86" s="348"/>
      <c r="C86" s="348"/>
      <c r="D86" s="348"/>
      <c r="E86" s="348"/>
      <c r="F86" s="348"/>
      <c r="G86" s="348"/>
      <c r="H86" s="348"/>
      <c r="I86" s="348"/>
      <c r="J86" s="80"/>
      <c r="K86" s="2"/>
      <c r="L86" s="80"/>
      <c r="M86" s="2"/>
      <c r="N86" s="348"/>
      <c r="O86" s="348"/>
      <c r="P86" s="348"/>
      <c r="Q86" s="348"/>
      <c r="R86" s="348"/>
      <c r="S86" s="348"/>
      <c r="T86" s="348"/>
      <c r="U86" s="78"/>
      <c r="V86" s="78"/>
      <c r="W86" s="49"/>
      <c r="X86" s="49"/>
      <c r="Y86" s="49"/>
      <c r="Z86" s="49"/>
      <c r="AA86" s="49"/>
      <c r="AB86" s="49"/>
      <c r="AC86" s="49"/>
      <c r="AD86" s="78"/>
      <c r="AE86" s="78"/>
      <c r="AF86" s="78"/>
      <c r="AG86" s="78"/>
      <c r="AH86" s="78"/>
      <c r="AI86" s="78"/>
    </row>
    <row r="87" spans="1:35" ht="24.75" hidden="1" customHeight="1" x14ac:dyDescent="0.2">
      <c r="A87" s="76"/>
      <c r="B87" s="349"/>
      <c r="C87" s="349"/>
      <c r="D87" s="349"/>
      <c r="E87" s="349"/>
      <c r="F87" s="349"/>
      <c r="G87" s="349"/>
      <c r="H87" s="349"/>
      <c r="I87" s="349"/>
      <c r="J87" s="80"/>
      <c r="K87" s="2"/>
      <c r="L87" s="80"/>
      <c r="M87" s="2"/>
      <c r="N87" s="349"/>
      <c r="O87" s="349"/>
      <c r="P87" s="349"/>
      <c r="Q87" s="349"/>
      <c r="R87" s="349"/>
      <c r="S87" s="349"/>
      <c r="T87" s="348"/>
      <c r="U87" s="78"/>
      <c r="V87" s="78"/>
      <c r="W87" s="49"/>
      <c r="X87" s="49"/>
      <c r="Y87" s="49"/>
      <c r="Z87" s="49"/>
      <c r="AA87" s="49"/>
      <c r="AB87" s="49"/>
      <c r="AC87" s="49"/>
      <c r="AD87" s="78"/>
      <c r="AE87" s="78"/>
      <c r="AF87" s="78"/>
      <c r="AG87" s="78"/>
      <c r="AH87" s="78"/>
      <c r="AI87" s="78"/>
    </row>
    <row r="88" spans="1:35" ht="24.75" hidden="1" customHeight="1" x14ac:dyDescent="0.2">
      <c r="A88" s="76"/>
      <c r="B88" s="351">
        <v>4</v>
      </c>
      <c r="C88" s="385"/>
      <c r="D88" s="385"/>
      <c r="E88" s="385"/>
      <c r="F88" s="385"/>
      <c r="G88" s="386"/>
      <c r="H88" s="354"/>
      <c r="I88" s="404"/>
      <c r="J88" s="80"/>
      <c r="K88" s="2">
        <v>531220</v>
      </c>
      <c r="L88" s="80"/>
      <c r="M88" s="2"/>
      <c r="N88" s="366"/>
      <c r="O88" s="366"/>
      <c r="P88" s="400"/>
      <c r="Q88" s="401"/>
      <c r="R88" s="401"/>
      <c r="S88" s="397">
        <f>IF(COUNTIF(J88:M90,"CUMPLE")&gt;=1,(G88*I88),0)* (IF(N88="PRESENTÓ CERTIFICADO",1,0))* (IF(O88="ACORDE A ITEM 5.2.1 (T.R.)",1,0) )* ( IF(OR(Q88="SIN OBSERVACIÓN", Q88="REQUERIMIENTOS SUBSANADOS"),1,0)) *(IF(OR(R88="NINGUNO", R88="CUMPLEN CON LO SOLICITADO"),1,0))</f>
        <v>0</v>
      </c>
      <c r="T88" s="348"/>
      <c r="U88" s="78"/>
      <c r="V88" s="78"/>
      <c r="W88" s="49"/>
      <c r="X88" s="49"/>
      <c r="Y88" s="49"/>
      <c r="Z88" s="49"/>
      <c r="AA88" s="49"/>
      <c r="AB88" s="49"/>
      <c r="AC88" s="49"/>
      <c r="AD88" s="78"/>
      <c r="AE88" s="78"/>
      <c r="AF88" s="78"/>
      <c r="AG88" s="78"/>
      <c r="AH88" s="78"/>
      <c r="AI88" s="78"/>
    </row>
    <row r="89" spans="1:35" ht="24.75" hidden="1" customHeight="1" x14ac:dyDescent="0.2">
      <c r="A89" s="76"/>
      <c r="B89" s="348"/>
      <c r="C89" s="348"/>
      <c r="D89" s="348"/>
      <c r="E89" s="348"/>
      <c r="F89" s="348"/>
      <c r="G89" s="348"/>
      <c r="H89" s="348"/>
      <c r="I89" s="348"/>
      <c r="J89" s="80"/>
      <c r="K89" s="2"/>
      <c r="L89" s="80"/>
      <c r="M89" s="2"/>
      <c r="N89" s="348"/>
      <c r="O89" s="348"/>
      <c r="P89" s="348"/>
      <c r="Q89" s="348"/>
      <c r="R89" s="348"/>
      <c r="S89" s="348"/>
      <c r="T89" s="348"/>
      <c r="U89" s="78"/>
      <c r="V89" s="78"/>
      <c r="W89" s="49"/>
      <c r="X89" s="49"/>
      <c r="Y89" s="49"/>
      <c r="Z89" s="49"/>
      <c r="AA89" s="49"/>
      <c r="AB89" s="49"/>
      <c r="AC89" s="49"/>
      <c r="AD89" s="78"/>
      <c r="AE89" s="78"/>
      <c r="AF89" s="78"/>
      <c r="AG89" s="78"/>
      <c r="AH89" s="78"/>
      <c r="AI89" s="78"/>
    </row>
    <row r="90" spans="1:35" ht="24.75" hidden="1" customHeight="1" x14ac:dyDescent="0.2">
      <c r="A90" s="76"/>
      <c r="B90" s="349"/>
      <c r="C90" s="349"/>
      <c r="D90" s="349"/>
      <c r="E90" s="349"/>
      <c r="F90" s="349"/>
      <c r="G90" s="349"/>
      <c r="H90" s="349"/>
      <c r="I90" s="349"/>
      <c r="J90" s="80"/>
      <c r="K90" s="2"/>
      <c r="L90" s="80"/>
      <c r="M90" s="2"/>
      <c r="N90" s="349"/>
      <c r="O90" s="349"/>
      <c r="P90" s="349"/>
      <c r="Q90" s="349"/>
      <c r="R90" s="349"/>
      <c r="S90" s="349"/>
      <c r="T90" s="348"/>
      <c r="U90" s="78"/>
      <c r="V90" s="78"/>
      <c r="W90" s="49"/>
      <c r="X90" s="49"/>
      <c r="Y90" s="49"/>
      <c r="Z90" s="49"/>
      <c r="AA90" s="49"/>
      <c r="AB90" s="49"/>
      <c r="AC90" s="49"/>
      <c r="AD90" s="78"/>
      <c r="AE90" s="78"/>
      <c r="AF90" s="78"/>
      <c r="AG90" s="78"/>
      <c r="AH90" s="78"/>
      <c r="AI90" s="78"/>
    </row>
    <row r="91" spans="1:35" ht="24.75" hidden="1" customHeight="1" x14ac:dyDescent="0.2">
      <c r="A91" s="76"/>
      <c r="B91" s="351">
        <v>5</v>
      </c>
      <c r="C91" s="352"/>
      <c r="D91" s="352"/>
      <c r="E91" s="352"/>
      <c r="F91" s="352"/>
      <c r="G91" s="353"/>
      <c r="H91" s="354"/>
      <c r="I91" s="387"/>
      <c r="J91" s="80"/>
      <c r="K91" s="2"/>
      <c r="L91" s="80"/>
      <c r="M91" s="2"/>
      <c r="N91" s="366"/>
      <c r="O91" s="366"/>
      <c r="P91" s="352"/>
      <c r="Q91" s="396"/>
      <c r="R91" s="396"/>
      <c r="S91" s="397">
        <f>IF(COUNTIF(J91:M93,"CUMPLE")&gt;=1,(G91*I91),0)* (IF(N91="PRESENTÓ CERTIFICADO",1,0))* (IF(O91="ACORDE A ITEM 5.2.1 (T.R.)",1,0) )* ( IF(OR(Q91="SIN OBSERVACIÓN", Q91="REQUERIMIENTOS SUBSANADOS"),1,0)) *(IF(OR(R91="NINGUNO", R91="CUMPLEN CON LO SOLICITADO"),1,0))</f>
        <v>0</v>
      </c>
      <c r="T91" s="348"/>
      <c r="U91" s="78"/>
      <c r="V91" s="78"/>
      <c r="W91" s="49"/>
      <c r="X91" s="49"/>
      <c r="Y91" s="49"/>
      <c r="Z91" s="49"/>
      <c r="AA91" s="49"/>
      <c r="AB91" s="49"/>
      <c r="AC91" s="49"/>
      <c r="AD91" s="78"/>
      <c r="AE91" s="78"/>
      <c r="AF91" s="78"/>
      <c r="AG91" s="78"/>
      <c r="AH91" s="78"/>
      <c r="AI91" s="78"/>
    </row>
    <row r="92" spans="1:35" ht="24.75" hidden="1" customHeight="1" x14ac:dyDescent="0.2">
      <c r="A92" s="76"/>
      <c r="B92" s="348"/>
      <c r="C92" s="348"/>
      <c r="D92" s="348"/>
      <c r="E92" s="348"/>
      <c r="F92" s="348"/>
      <c r="G92" s="348"/>
      <c r="H92" s="348"/>
      <c r="I92" s="348"/>
      <c r="J92" s="80"/>
      <c r="K92" s="2"/>
      <c r="L92" s="80"/>
      <c r="M92" s="2"/>
      <c r="N92" s="348"/>
      <c r="O92" s="348"/>
      <c r="P92" s="348"/>
      <c r="Q92" s="348"/>
      <c r="R92" s="348"/>
      <c r="S92" s="348"/>
      <c r="T92" s="348"/>
      <c r="U92" s="78"/>
      <c r="V92" s="78"/>
      <c r="W92" s="49"/>
      <c r="X92" s="49"/>
      <c r="Y92" s="49"/>
      <c r="Z92" s="49"/>
      <c r="AA92" s="49"/>
      <c r="AB92" s="49"/>
      <c r="AC92" s="49"/>
      <c r="AD92" s="78"/>
      <c r="AE92" s="78"/>
      <c r="AF92" s="78"/>
      <c r="AG92" s="78"/>
      <c r="AH92" s="78"/>
      <c r="AI92" s="78"/>
    </row>
    <row r="93" spans="1:35" ht="24.75" hidden="1" customHeight="1" x14ac:dyDescent="0.2">
      <c r="A93" s="76"/>
      <c r="B93" s="349"/>
      <c r="C93" s="349"/>
      <c r="D93" s="349"/>
      <c r="E93" s="349"/>
      <c r="F93" s="349"/>
      <c r="G93" s="349"/>
      <c r="H93" s="349"/>
      <c r="I93" s="349"/>
      <c r="J93" s="80"/>
      <c r="K93" s="2"/>
      <c r="L93" s="80"/>
      <c r="M93" s="2"/>
      <c r="N93" s="349"/>
      <c r="O93" s="349"/>
      <c r="P93" s="349"/>
      <c r="Q93" s="349"/>
      <c r="R93" s="349"/>
      <c r="S93" s="349"/>
      <c r="T93" s="349"/>
      <c r="U93" s="78"/>
      <c r="V93" s="78"/>
      <c r="W93" s="49"/>
      <c r="X93" s="49"/>
      <c r="Y93" s="49"/>
      <c r="Z93" s="49"/>
      <c r="AA93" s="78"/>
      <c r="AB93" s="78"/>
      <c r="AC93" s="78"/>
      <c r="AD93" s="78"/>
      <c r="AE93" s="78"/>
      <c r="AF93" s="78"/>
      <c r="AG93" s="78"/>
      <c r="AH93" s="78"/>
      <c r="AI93" s="78"/>
    </row>
    <row r="94" spans="1:35" ht="24.75" customHeight="1" x14ac:dyDescent="0.2">
      <c r="A94" s="65"/>
      <c r="B94" s="355" t="str">
        <f>IF(S95=" "," ",IF(S95&gt;=$H$6,"CUMPLE CON LA EXPERIENCIA REQUERIDA","NO CUMPLE CON LA EXPERIENCIA REQUERIDA"))</f>
        <v>CUMPLE CON LA EXPERIENCIA REQUERIDA</v>
      </c>
      <c r="C94" s="337"/>
      <c r="D94" s="337"/>
      <c r="E94" s="337"/>
      <c r="F94" s="337"/>
      <c r="G94" s="337"/>
      <c r="H94" s="337"/>
      <c r="I94" s="337"/>
      <c r="J94" s="337"/>
      <c r="K94" s="337"/>
      <c r="L94" s="337"/>
      <c r="M94" s="337"/>
      <c r="N94" s="337"/>
      <c r="O94" s="356"/>
      <c r="P94" s="398" t="s">
        <v>61</v>
      </c>
      <c r="Q94" s="362"/>
      <c r="R94" s="86"/>
      <c r="S94" s="87">
        <f>IF(T79="SI",SUM(S79:S93),0)</f>
        <v>5687.5</v>
      </c>
      <c r="T94" s="402" t="str">
        <f>IF(S95=" "," ",IF(S95&gt;=$H$6,"CUMPLE","NO CUMPLE"))</f>
        <v>CUMPLE</v>
      </c>
      <c r="U94" s="65"/>
      <c r="V94" s="65"/>
      <c r="W94" s="49"/>
      <c r="X94" s="49"/>
      <c r="Y94" s="49"/>
      <c r="Z94" s="49"/>
      <c r="AA94" s="65"/>
      <c r="AB94" s="65"/>
      <c r="AC94" s="65"/>
      <c r="AD94" s="65"/>
      <c r="AE94" s="65"/>
      <c r="AF94" s="65"/>
      <c r="AG94" s="65"/>
      <c r="AH94" s="65"/>
      <c r="AI94" s="65"/>
    </row>
    <row r="95" spans="1:35" ht="24.75" customHeight="1" x14ac:dyDescent="0.2">
      <c r="A95" s="78"/>
      <c r="B95" s="357"/>
      <c r="C95" s="358"/>
      <c r="D95" s="358"/>
      <c r="E95" s="358"/>
      <c r="F95" s="358"/>
      <c r="G95" s="358"/>
      <c r="H95" s="358"/>
      <c r="I95" s="358"/>
      <c r="J95" s="358"/>
      <c r="K95" s="358"/>
      <c r="L95" s="358"/>
      <c r="M95" s="358"/>
      <c r="N95" s="358"/>
      <c r="O95" s="359"/>
      <c r="P95" s="398" t="s">
        <v>62</v>
      </c>
      <c r="Q95" s="362"/>
      <c r="R95" s="86"/>
      <c r="S95" s="88">
        <f>IFERROR((S94/$P$6)," ")</f>
        <v>10.397623400365632</v>
      </c>
      <c r="T95" s="349"/>
      <c r="U95" s="78"/>
      <c r="V95" s="78"/>
      <c r="W95" s="49"/>
      <c r="X95" s="49"/>
      <c r="Y95" s="49"/>
      <c r="Z95" s="49"/>
      <c r="AA95" s="78"/>
      <c r="AB95" s="78"/>
      <c r="AC95" s="78"/>
      <c r="AD95" s="78"/>
      <c r="AE95" s="78"/>
      <c r="AF95" s="78"/>
      <c r="AG95" s="78"/>
      <c r="AH95" s="78"/>
      <c r="AI95" s="78"/>
    </row>
    <row r="96" spans="1:35" ht="30" customHeight="1" x14ac:dyDescent="0.2">
      <c r="A96" s="49"/>
      <c r="B96" s="49"/>
      <c r="C96" s="49"/>
      <c r="D96" s="49"/>
      <c r="E96" s="61"/>
      <c r="F96" s="62"/>
      <c r="G96" s="62"/>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row>
    <row r="97" spans="1:35" ht="30" customHeight="1" x14ac:dyDescent="0.2">
      <c r="A97" s="49"/>
      <c r="B97" s="49"/>
      <c r="C97" s="49"/>
      <c r="D97" s="49"/>
      <c r="E97" s="61"/>
      <c r="F97" s="62"/>
      <c r="G97" s="62"/>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row>
    <row r="98" spans="1:35" ht="36" customHeight="1" x14ac:dyDescent="0.2">
      <c r="A98" s="49"/>
      <c r="B98" s="63">
        <v>5</v>
      </c>
      <c r="C98" s="363" t="s">
        <v>63</v>
      </c>
      <c r="D98" s="361"/>
      <c r="E98" s="362"/>
      <c r="F98" s="360" t="str">
        <f>IFERROR(VLOOKUP(B98,LISTA_OFERENTES,2,FALSE)," ")</f>
        <v>MUMA S.A.S</v>
      </c>
      <c r="G98" s="361"/>
      <c r="H98" s="361"/>
      <c r="I98" s="361"/>
      <c r="J98" s="361"/>
      <c r="K98" s="361"/>
      <c r="L98" s="361"/>
      <c r="M98" s="361"/>
      <c r="N98" s="361"/>
      <c r="O98" s="362"/>
      <c r="P98" s="399" t="s">
        <v>39</v>
      </c>
      <c r="Q98" s="361"/>
      <c r="R98" s="362"/>
      <c r="S98" s="64">
        <f>5-(INT(COUNTBLANK(C101:C115))-10)</f>
        <v>3</v>
      </c>
      <c r="T98" s="65"/>
      <c r="U98" s="49"/>
      <c r="V98" s="49"/>
      <c r="W98" s="49"/>
      <c r="X98" s="49"/>
      <c r="Y98" s="49"/>
      <c r="Z98" s="49"/>
      <c r="AA98" s="49"/>
      <c r="AB98" s="49"/>
      <c r="AC98" s="49"/>
      <c r="AD98" s="49"/>
      <c r="AE98" s="49"/>
      <c r="AF98" s="49"/>
      <c r="AG98" s="49"/>
      <c r="AH98" s="49"/>
      <c r="AI98" s="49"/>
    </row>
    <row r="99" spans="1:35" ht="30" customHeight="1" x14ac:dyDescent="0.25">
      <c r="A99" s="79"/>
      <c r="B99" s="364" t="s">
        <v>40</v>
      </c>
      <c r="C99" s="365" t="s">
        <v>41</v>
      </c>
      <c r="D99" s="365" t="s">
        <v>42</v>
      </c>
      <c r="E99" s="365" t="s">
        <v>43</v>
      </c>
      <c r="F99" s="365" t="s">
        <v>44</v>
      </c>
      <c r="G99" s="365" t="s">
        <v>45</v>
      </c>
      <c r="H99" s="365" t="s">
        <v>46</v>
      </c>
      <c r="I99" s="365" t="s">
        <v>47</v>
      </c>
      <c r="J99" s="391" t="s">
        <v>48</v>
      </c>
      <c r="K99" s="361"/>
      <c r="L99" s="361"/>
      <c r="M99" s="362"/>
      <c r="N99" s="365" t="s">
        <v>49</v>
      </c>
      <c r="O99" s="365" t="s">
        <v>50</v>
      </c>
      <c r="P99" s="89" t="s">
        <v>51</v>
      </c>
      <c r="Q99" s="89"/>
      <c r="R99" s="365" t="s">
        <v>52</v>
      </c>
      <c r="S99" s="365" t="s">
        <v>53</v>
      </c>
      <c r="T99" s="365" t="str">
        <f>T11</f>
        <v xml:space="preserve">CUMPLE CON EL REQUERIMIENTO OBLIGATORIO DE ESTAR CLASIFICADO EN EL CÓDIGOSDE LA CLASIFICAICÓN UNSPSC: 561115 </v>
      </c>
      <c r="U99" s="90"/>
      <c r="V99" s="90"/>
      <c r="W99" s="49"/>
      <c r="X99" s="49"/>
      <c r="Y99" s="49"/>
      <c r="Z99" s="49"/>
      <c r="AA99" s="49"/>
      <c r="AB99" s="49"/>
      <c r="AC99" s="49"/>
      <c r="AD99" s="79"/>
      <c r="AE99" s="79"/>
      <c r="AF99" s="79"/>
      <c r="AG99" s="79"/>
      <c r="AH99" s="79"/>
      <c r="AI99" s="79"/>
    </row>
    <row r="100" spans="1:35" ht="90.75" customHeight="1" x14ac:dyDescent="0.25">
      <c r="A100" s="79"/>
      <c r="B100" s="349"/>
      <c r="C100" s="349"/>
      <c r="D100" s="349"/>
      <c r="E100" s="349"/>
      <c r="F100" s="349"/>
      <c r="G100" s="349"/>
      <c r="H100" s="349"/>
      <c r="I100" s="349"/>
      <c r="J100" s="392" t="s">
        <v>64</v>
      </c>
      <c r="K100" s="361"/>
      <c r="L100" s="361"/>
      <c r="M100" s="362"/>
      <c r="N100" s="349"/>
      <c r="O100" s="349"/>
      <c r="P100" s="69" t="s">
        <v>9</v>
      </c>
      <c r="Q100" s="69" t="s">
        <v>57</v>
      </c>
      <c r="R100" s="349"/>
      <c r="S100" s="349"/>
      <c r="T100" s="349"/>
      <c r="U100" s="90"/>
      <c r="V100" s="90"/>
      <c r="W100" s="49"/>
      <c r="X100" s="49"/>
      <c r="Y100" s="49"/>
      <c r="Z100" s="49"/>
      <c r="AA100" s="49"/>
      <c r="AB100" s="49"/>
      <c r="AC100" s="49"/>
      <c r="AD100" s="79"/>
      <c r="AE100" s="79"/>
      <c r="AF100" s="79"/>
      <c r="AG100" s="79"/>
      <c r="AH100" s="79"/>
      <c r="AI100" s="79"/>
    </row>
    <row r="101" spans="1:35" ht="24.75" customHeight="1" x14ac:dyDescent="0.2">
      <c r="A101" s="76"/>
      <c r="B101" s="351">
        <v>1</v>
      </c>
      <c r="C101" s="367">
        <v>5</v>
      </c>
      <c r="D101" s="367">
        <v>7</v>
      </c>
      <c r="E101" s="367" t="s">
        <v>283</v>
      </c>
      <c r="F101" s="367" t="s">
        <v>284</v>
      </c>
      <c r="G101" s="370">
        <v>4574</v>
      </c>
      <c r="H101" s="373" t="s">
        <v>59</v>
      </c>
      <c r="I101" s="388">
        <v>1</v>
      </c>
      <c r="J101" s="80" t="s">
        <v>237</v>
      </c>
      <c r="K101" s="2">
        <f>+$K$13</f>
        <v>561115</v>
      </c>
      <c r="L101" s="80"/>
      <c r="M101" s="2"/>
      <c r="N101" s="393" t="s">
        <v>257</v>
      </c>
      <c r="O101" s="393" t="s">
        <v>258</v>
      </c>
      <c r="P101" s="352"/>
      <c r="Q101" s="396" t="s">
        <v>259</v>
      </c>
      <c r="R101" s="396" t="s">
        <v>260</v>
      </c>
      <c r="S101" s="397">
        <f>IF(COUNTIF(J101:M103,"CUMPLE")&gt;=1,(G101*I101),0)* (IF(N101="PRESENTÓ CERTIFICADO",1,0))* (IF(O101="ACORDE A ITEM 5.2.1 (T.R.)",1,0) )* ( IF(OR(Q101="SIN OBSERVACIÓN", Q101="REQUERIMIENTOS SUBSANADOS"),1,0)) *(IF(OR(R101="NINGUNO", R101="CUMPLEN CON LO SOLICITADO"),1,0))</f>
        <v>4574</v>
      </c>
      <c r="T101" s="403" t="s">
        <v>60</v>
      </c>
      <c r="U101" s="78"/>
      <c r="V101" s="78"/>
      <c r="W101" s="49"/>
      <c r="X101" s="49"/>
      <c r="Y101" s="49"/>
      <c r="Z101" s="49"/>
      <c r="AA101" s="49"/>
      <c r="AB101" s="49"/>
      <c r="AC101" s="49"/>
      <c r="AD101" s="78"/>
      <c r="AE101" s="78"/>
      <c r="AF101" s="78"/>
      <c r="AG101" s="78"/>
      <c r="AH101" s="78"/>
      <c r="AI101" s="78"/>
    </row>
    <row r="102" spans="1:35" ht="24.75" customHeight="1" x14ac:dyDescent="0.2">
      <c r="A102" s="76"/>
      <c r="B102" s="348"/>
      <c r="C102" s="368"/>
      <c r="D102" s="368"/>
      <c r="E102" s="368"/>
      <c r="F102" s="368"/>
      <c r="G102" s="371"/>
      <c r="H102" s="374"/>
      <c r="I102" s="389"/>
      <c r="J102" s="80"/>
      <c r="K102" s="2"/>
      <c r="L102" s="80"/>
      <c r="M102" s="2"/>
      <c r="N102" s="348"/>
      <c r="O102" s="348"/>
      <c r="P102" s="348"/>
      <c r="Q102" s="348"/>
      <c r="R102" s="348"/>
      <c r="S102" s="348"/>
      <c r="T102" s="348"/>
      <c r="U102" s="78"/>
      <c r="V102" s="78"/>
      <c r="W102" s="49"/>
      <c r="X102" s="49"/>
      <c r="Y102" s="49"/>
      <c r="Z102" s="49"/>
      <c r="AA102" s="49"/>
      <c r="AB102" s="49"/>
      <c r="AC102" s="49"/>
      <c r="AD102" s="78"/>
      <c r="AE102" s="78"/>
      <c r="AF102" s="78"/>
      <c r="AG102" s="78"/>
      <c r="AH102" s="78"/>
      <c r="AI102" s="78"/>
    </row>
    <row r="103" spans="1:35" ht="24.75" customHeight="1" x14ac:dyDescent="0.2">
      <c r="A103" s="76"/>
      <c r="B103" s="349"/>
      <c r="C103" s="369"/>
      <c r="D103" s="369"/>
      <c r="E103" s="369"/>
      <c r="F103" s="369"/>
      <c r="G103" s="372"/>
      <c r="H103" s="375"/>
      <c r="I103" s="390"/>
      <c r="J103" s="80"/>
      <c r="K103" s="2"/>
      <c r="L103" s="80"/>
      <c r="M103" s="2"/>
      <c r="N103" s="349"/>
      <c r="O103" s="349"/>
      <c r="P103" s="349"/>
      <c r="Q103" s="349"/>
      <c r="R103" s="349"/>
      <c r="S103" s="349"/>
      <c r="T103" s="348"/>
      <c r="U103" s="78"/>
      <c r="V103" s="78"/>
      <c r="W103" s="49"/>
      <c r="X103" s="49"/>
      <c r="Y103" s="49"/>
      <c r="Z103" s="49"/>
      <c r="AA103" s="49"/>
      <c r="AB103" s="49"/>
      <c r="AC103" s="49"/>
      <c r="AD103" s="78"/>
      <c r="AE103" s="78"/>
      <c r="AF103" s="78"/>
      <c r="AG103" s="78"/>
      <c r="AH103" s="78"/>
      <c r="AI103" s="78"/>
    </row>
    <row r="104" spans="1:35" ht="24.75" customHeight="1" x14ac:dyDescent="0.2">
      <c r="A104" s="76"/>
      <c r="B104" s="351">
        <v>2</v>
      </c>
      <c r="C104" s="376">
        <v>13</v>
      </c>
      <c r="D104" s="379">
        <v>9</v>
      </c>
      <c r="E104" s="379" t="s">
        <v>285</v>
      </c>
      <c r="F104" s="367" t="s">
        <v>286</v>
      </c>
      <c r="G104" s="382">
        <v>1562</v>
      </c>
      <c r="H104" s="373" t="s">
        <v>59</v>
      </c>
      <c r="I104" s="388">
        <v>1</v>
      </c>
      <c r="J104" s="80" t="s">
        <v>237</v>
      </c>
      <c r="K104" s="2">
        <f>+$K$13</f>
        <v>561115</v>
      </c>
      <c r="L104" s="80"/>
      <c r="M104" s="2"/>
      <c r="N104" s="393" t="s">
        <v>257</v>
      </c>
      <c r="O104" s="393" t="s">
        <v>258</v>
      </c>
      <c r="P104" s="352"/>
      <c r="Q104" s="396" t="s">
        <v>259</v>
      </c>
      <c r="R104" s="396" t="s">
        <v>260</v>
      </c>
      <c r="S104" s="397">
        <f>IF(COUNTIF(J104:M106,"CUMPLE")&gt;=1,(G104*I104),0)* (IF(N104="PRESENTÓ CERTIFICADO",1,0))* (IF(O104="ACORDE A ITEM 5.2.1 (T.R.)",1,0) )* ( IF(OR(Q104="SIN OBSERVACIÓN", Q104="REQUERIMIENTOS SUBSANADOS"),1,0)) *(IF(OR(R104="NINGUNO", R104="CUMPLEN CON LO SOLICITADO"),1,0))</f>
        <v>1562</v>
      </c>
      <c r="T104" s="348"/>
      <c r="U104" s="78"/>
      <c r="V104" s="78"/>
      <c r="W104" s="49"/>
      <c r="X104" s="49"/>
      <c r="Y104" s="49"/>
      <c r="Z104" s="49"/>
      <c r="AA104" s="49"/>
      <c r="AB104" s="49"/>
      <c r="AC104" s="49"/>
      <c r="AD104" s="78"/>
      <c r="AE104" s="78"/>
      <c r="AF104" s="78"/>
      <c r="AG104" s="78"/>
      <c r="AH104" s="78"/>
      <c r="AI104" s="78"/>
    </row>
    <row r="105" spans="1:35" ht="24.75" customHeight="1" x14ac:dyDescent="0.2">
      <c r="A105" s="76"/>
      <c r="B105" s="348"/>
      <c r="C105" s="377"/>
      <c r="D105" s="380"/>
      <c r="E105" s="380"/>
      <c r="F105" s="368"/>
      <c r="G105" s="383"/>
      <c r="H105" s="374"/>
      <c r="I105" s="389"/>
      <c r="J105" s="80"/>
      <c r="K105" s="2"/>
      <c r="L105" s="80"/>
      <c r="M105" s="2"/>
      <c r="N105" s="348"/>
      <c r="O105" s="348"/>
      <c r="P105" s="348"/>
      <c r="Q105" s="348"/>
      <c r="R105" s="348"/>
      <c r="S105" s="348"/>
      <c r="T105" s="348"/>
      <c r="U105" s="78"/>
      <c r="V105" s="78"/>
      <c r="W105" s="49"/>
      <c r="X105" s="49"/>
      <c r="Y105" s="49"/>
      <c r="Z105" s="49"/>
      <c r="AA105" s="49"/>
      <c r="AB105" s="49"/>
      <c r="AC105" s="49"/>
      <c r="AD105" s="78"/>
      <c r="AE105" s="78"/>
      <c r="AF105" s="78"/>
      <c r="AG105" s="78"/>
      <c r="AH105" s="78"/>
      <c r="AI105" s="78"/>
    </row>
    <row r="106" spans="1:35" ht="24.75" customHeight="1" x14ac:dyDescent="0.2">
      <c r="A106" s="76"/>
      <c r="B106" s="349"/>
      <c r="C106" s="378"/>
      <c r="D106" s="381"/>
      <c r="E106" s="381"/>
      <c r="F106" s="369"/>
      <c r="G106" s="384"/>
      <c r="H106" s="375"/>
      <c r="I106" s="390"/>
      <c r="J106" s="80"/>
      <c r="K106" s="2"/>
      <c r="L106" s="80"/>
      <c r="M106" s="2"/>
      <c r="N106" s="349"/>
      <c r="O106" s="349"/>
      <c r="P106" s="349"/>
      <c r="Q106" s="349"/>
      <c r="R106" s="349"/>
      <c r="S106" s="349"/>
      <c r="T106" s="348"/>
      <c r="U106" s="78"/>
      <c r="V106" s="78"/>
      <c r="W106" s="49"/>
      <c r="X106" s="49"/>
      <c r="Y106" s="49"/>
      <c r="Z106" s="49"/>
      <c r="AA106" s="49"/>
      <c r="AB106" s="49"/>
      <c r="AC106" s="49"/>
      <c r="AD106" s="78"/>
      <c r="AE106" s="78"/>
      <c r="AF106" s="78"/>
      <c r="AG106" s="78"/>
      <c r="AH106" s="78"/>
      <c r="AI106" s="78"/>
    </row>
    <row r="107" spans="1:35" ht="24.75" customHeight="1" x14ac:dyDescent="0.2">
      <c r="A107" s="76"/>
      <c r="B107" s="351">
        <v>3</v>
      </c>
      <c r="C107" s="379">
        <v>16</v>
      </c>
      <c r="D107" s="379">
        <v>10</v>
      </c>
      <c r="E107" s="379" t="s">
        <v>289</v>
      </c>
      <c r="F107" s="379" t="s">
        <v>290</v>
      </c>
      <c r="G107" s="382">
        <v>2377</v>
      </c>
      <c r="H107" s="373" t="s">
        <v>59</v>
      </c>
      <c r="I107" s="388">
        <v>1</v>
      </c>
      <c r="J107" s="80" t="s">
        <v>237</v>
      </c>
      <c r="K107" s="2">
        <f>+$K$13</f>
        <v>561115</v>
      </c>
      <c r="L107" s="80"/>
      <c r="M107" s="2"/>
      <c r="N107" s="393" t="s">
        <v>257</v>
      </c>
      <c r="O107" s="393" t="s">
        <v>258</v>
      </c>
      <c r="P107" s="352"/>
      <c r="Q107" s="396" t="s">
        <v>259</v>
      </c>
      <c r="R107" s="396" t="s">
        <v>260</v>
      </c>
      <c r="S107" s="397">
        <f>IF(COUNTIF(J107:M109,"CUMPLE")&gt;=1,(G107*I107),0)* (IF(N107="PRESENTÓ CERTIFICADO",1,0))* (IF(O107="ACORDE A ITEM 5.2.1 (T.R.)",1,0) )* ( IF(OR(Q107="SIN OBSERVACIÓN", Q107="REQUERIMIENTOS SUBSANADOS"),1,0)) *(IF(OR(R107="NINGUNO", R107="CUMPLEN CON LO SOLICITADO"),1,0))</f>
        <v>2377</v>
      </c>
      <c r="T107" s="348"/>
      <c r="U107" s="78"/>
      <c r="V107" s="78"/>
      <c r="W107" s="49"/>
      <c r="X107" s="49"/>
      <c r="Y107" s="49"/>
      <c r="Z107" s="49"/>
      <c r="AA107" s="49"/>
      <c r="AB107" s="49"/>
      <c r="AC107" s="49"/>
      <c r="AD107" s="78"/>
      <c r="AE107" s="78"/>
      <c r="AF107" s="78"/>
      <c r="AG107" s="78"/>
      <c r="AH107" s="78"/>
      <c r="AI107" s="78"/>
    </row>
    <row r="108" spans="1:35" ht="24.75" customHeight="1" x14ac:dyDescent="0.2">
      <c r="A108" s="76"/>
      <c r="B108" s="348"/>
      <c r="C108" s="380"/>
      <c r="D108" s="380"/>
      <c r="E108" s="380"/>
      <c r="F108" s="380"/>
      <c r="G108" s="383"/>
      <c r="H108" s="374"/>
      <c r="I108" s="389"/>
      <c r="J108" s="80"/>
      <c r="K108" s="2"/>
      <c r="L108" s="80"/>
      <c r="M108" s="2"/>
      <c r="N108" s="348"/>
      <c r="O108" s="348"/>
      <c r="P108" s="348"/>
      <c r="Q108" s="348"/>
      <c r="R108" s="348"/>
      <c r="S108" s="348"/>
      <c r="T108" s="348"/>
      <c r="U108" s="78"/>
      <c r="V108" s="78"/>
      <c r="W108" s="49"/>
      <c r="X108" s="49"/>
      <c r="Y108" s="49"/>
      <c r="Z108" s="49"/>
      <c r="AA108" s="49"/>
      <c r="AB108" s="49"/>
      <c r="AC108" s="49"/>
      <c r="AD108" s="78"/>
      <c r="AE108" s="78"/>
      <c r="AF108" s="78"/>
      <c r="AG108" s="78"/>
      <c r="AH108" s="78"/>
      <c r="AI108" s="78"/>
    </row>
    <row r="109" spans="1:35" ht="24.75" customHeight="1" x14ac:dyDescent="0.2">
      <c r="A109" s="76"/>
      <c r="B109" s="349"/>
      <c r="C109" s="381"/>
      <c r="D109" s="381"/>
      <c r="E109" s="381"/>
      <c r="F109" s="381"/>
      <c r="G109" s="384"/>
      <c r="H109" s="375"/>
      <c r="I109" s="390"/>
      <c r="J109" s="80"/>
      <c r="K109" s="2"/>
      <c r="L109" s="80"/>
      <c r="M109" s="2"/>
      <c r="N109" s="349"/>
      <c r="O109" s="349"/>
      <c r="P109" s="349"/>
      <c r="Q109" s="349"/>
      <c r="R109" s="349"/>
      <c r="S109" s="349"/>
      <c r="T109" s="348"/>
      <c r="U109" s="78"/>
      <c r="V109" s="78"/>
      <c r="W109" s="49"/>
      <c r="X109" s="49"/>
      <c r="Y109" s="49"/>
      <c r="Z109" s="49"/>
      <c r="AA109" s="49"/>
      <c r="AB109" s="49"/>
      <c r="AC109" s="49"/>
      <c r="AD109" s="78"/>
      <c r="AE109" s="78"/>
      <c r="AF109" s="78"/>
      <c r="AG109" s="78"/>
      <c r="AH109" s="78"/>
      <c r="AI109" s="78"/>
    </row>
    <row r="110" spans="1:35" ht="24.75" hidden="1" customHeight="1" x14ac:dyDescent="0.2">
      <c r="A110" s="76"/>
      <c r="B110" s="351">
        <v>4</v>
      </c>
      <c r="C110" s="385"/>
      <c r="D110" s="385"/>
      <c r="E110" s="385"/>
      <c r="F110" s="352"/>
      <c r="G110" s="386"/>
      <c r="H110" s="354"/>
      <c r="I110" s="404"/>
      <c r="J110" s="80"/>
      <c r="K110" s="2">
        <v>531220</v>
      </c>
      <c r="L110" s="80"/>
      <c r="M110" s="2"/>
      <c r="N110" s="418"/>
      <c r="O110" s="418"/>
      <c r="P110" s="419"/>
      <c r="Q110" s="420"/>
      <c r="R110" s="420"/>
      <c r="S110" s="397">
        <f>IF(COUNTIF(J110:M112,"CUMPLE")&gt;=1,(G110*I110),0)* (IF(N110="PRESENTÓ CERTIFICADO",1,0))* (IF(O110="ACORDE A ITEM 5.2.1 (T.R.)",1,0) )* ( IF(OR(Q110="SIN OBSERVACIÓN", Q110="REQUERIMIENTOS SUBSANADOS"),1,0)) *(IF(OR(R110="NINGUNO", R110="CUMPLEN CON LO SOLICITADO"),1,0))</f>
        <v>0</v>
      </c>
      <c r="T110" s="348"/>
      <c r="U110" s="78"/>
      <c r="V110" s="78"/>
      <c r="W110" s="49"/>
      <c r="X110" s="49"/>
      <c r="Y110" s="49"/>
      <c r="Z110" s="49"/>
      <c r="AA110" s="49"/>
      <c r="AB110" s="49"/>
      <c r="AC110" s="49"/>
      <c r="AD110" s="78"/>
      <c r="AE110" s="78"/>
      <c r="AF110" s="78"/>
      <c r="AG110" s="78"/>
      <c r="AH110" s="78"/>
      <c r="AI110" s="78"/>
    </row>
    <row r="111" spans="1:35" ht="24.75" hidden="1" customHeight="1" x14ac:dyDescent="0.2">
      <c r="A111" s="76"/>
      <c r="B111" s="348"/>
      <c r="C111" s="348"/>
      <c r="D111" s="348"/>
      <c r="E111" s="348"/>
      <c r="F111" s="348"/>
      <c r="G111" s="348"/>
      <c r="H111" s="348"/>
      <c r="I111" s="348"/>
      <c r="J111" s="80"/>
      <c r="K111" s="2"/>
      <c r="L111" s="80"/>
      <c r="M111" s="2"/>
      <c r="N111" s="348"/>
      <c r="O111" s="348"/>
      <c r="P111" s="348"/>
      <c r="Q111" s="348"/>
      <c r="R111" s="348"/>
      <c r="S111" s="348"/>
      <c r="T111" s="348"/>
      <c r="U111" s="78"/>
      <c r="V111" s="78"/>
      <c r="W111" s="49"/>
      <c r="X111" s="49"/>
      <c r="Y111" s="49"/>
      <c r="Z111" s="49"/>
      <c r="AA111" s="49"/>
      <c r="AB111" s="49"/>
      <c r="AC111" s="49"/>
      <c r="AD111" s="78"/>
      <c r="AE111" s="78"/>
      <c r="AF111" s="78"/>
      <c r="AG111" s="78"/>
      <c r="AH111" s="78"/>
      <c r="AI111" s="78"/>
    </row>
    <row r="112" spans="1:35" ht="24.75" hidden="1" customHeight="1" x14ac:dyDescent="0.2">
      <c r="A112" s="76"/>
      <c r="B112" s="349"/>
      <c r="C112" s="349"/>
      <c r="D112" s="349"/>
      <c r="E112" s="349"/>
      <c r="F112" s="349"/>
      <c r="G112" s="349"/>
      <c r="H112" s="349"/>
      <c r="I112" s="349"/>
      <c r="J112" s="80"/>
      <c r="K112" s="2"/>
      <c r="L112" s="80"/>
      <c r="M112" s="2"/>
      <c r="N112" s="349"/>
      <c r="O112" s="349"/>
      <c r="P112" s="349"/>
      <c r="Q112" s="349"/>
      <c r="R112" s="349"/>
      <c r="S112" s="349"/>
      <c r="T112" s="348"/>
      <c r="U112" s="78"/>
      <c r="V112" s="78"/>
      <c r="W112" s="49"/>
      <c r="X112" s="49"/>
      <c r="Y112" s="49"/>
      <c r="Z112" s="49"/>
      <c r="AA112" s="49"/>
      <c r="AB112" s="49"/>
      <c r="AC112" s="49"/>
      <c r="AD112" s="78"/>
      <c r="AE112" s="78"/>
      <c r="AF112" s="78"/>
      <c r="AG112" s="78"/>
      <c r="AH112" s="78"/>
      <c r="AI112" s="78"/>
    </row>
    <row r="113" spans="1:35" ht="24.75" hidden="1" customHeight="1" x14ac:dyDescent="0.2">
      <c r="A113" s="76"/>
      <c r="B113" s="351">
        <v>5</v>
      </c>
      <c r="C113" s="352"/>
      <c r="D113" s="352"/>
      <c r="E113" s="352"/>
      <c r="F113" s="352"/>
      <c r="G113" s="353"/>
      <c r="H113" s="354"/>
      <c r="I113" s="387"/>
      <c r="J113" s="80"/>
      <c r="K113" s="2"/>
      <c r="L113" s="80"/>
      <c r="M113" s="2"/>
      <c r="N113" s="366"/>
      <c r="O113" s="366"/>
      <c r="P113" s="352"/>
      <c r="Q113" s="396"/>
      <c r="R113" s="396"/>
      <c r="S113" s="397">
        <f>IF(COUNTIF(J113:M115,"CUMPLE")&gt;=1,(G113*I113),0)* (IF(N113="PRESENTÓ CERTIFICADO",1,0))* (IF(O113="ACORDE A ITEM 5.2.1 (T.R.)",1,0) )* ( IF(OR(Q113="SIN OBSERVACIÓN", Q113="REQUERIMIENTOS SUBSANADOS"),1,0)) *(IF(OR(R113="NINGUNO", R113="CUMPLEN CON LO SOLICITADO"),1,0))</f>
        <v>0</v>
      </c>
      <c r="T113" s="348"/>
      <c r="U113" s="78"/>
      <c r="V113" s="78"/>
      <c r="W113" s="49"/>
      <c r="X113" s="49"/>
      <c r="Y113" s="49"/>
      <c r="Z113" s="49"/>
      <c r="AA113" s="49"/>
      <c r="AB113" s="49"/>
      <c r="AC113" s="49"/>
      <c r="AD113" s="78"/>
      <c r="AE113" s="78"/>
      <c r="AF113" s="78"/>
      <c r="AG113" s="78"/>
      <c r="AH113" s="78"/>
      <c r="AI113" s="78"/>
    </row>
    <row r="114" spans="1:35" ht="24.75" hidden="1" customHeight="1" x14ac:dyDescent="0.2">
      <c r="A114" s="76"/>
      <c r="B114" s="348"/>
      <c r="C114" s="348"/>
      <c r="D114" s="348"/>
      <c r="E114" s="348"/>
      <c r="F114" s="348"/>
      <c r="G114" s="348"/>
      <c r="H114" s="348"/>
      <c r="I114" s="348"/>
      <c r="J114" s="80"/>
      <c r="K114" s="2"/>
      <c r="L114" s="80"/>
      <c r="M114" s="2"/>
      <c r="N114" s="348"/>
      <c r="O114" s="348"/>
      <c r="P114" s="348"/>
      <c r="Q114" s="348"/>
      <c r="R114" s="348"/>
      <c r="S114" s="348"/>
      <c r="T114" s="348"/>
      <c r="U114" s="78"/>
      <c r="V114" s="78"/>
      <c r="W114" s="49"/>
      <c r="X114" s="49"/>
      <c r="Y114" s="49"/>
      <c r="Z114" s="49"/>
      <c r="AA114" s="49"/>
      <c r="AB114" s="49"/>
      <c r="AC114" s="49"/>
      <c r="AD114" s="78"/>
      <c r="AE114" s="78"/>
      <c r="AF114" s="78"/>
      <c r="AG114" s="78"/>
      <c r="AH114" s="78"/>
      <c r="AI114" s="78"/>
    </row>
    <row r="115" spans="1:35" ht="24.75" hidden="1" customHeight="1" x14ac:dyDescent="0.2">
      <c r="A115" s="76"/>
      <c r="B115" s="349"/>
      <c r="C115" s="349"/>
      <c r="D115" s="349"/>
      <c r="E115" s="349"/>
      <c r="F115" s="349"/>
      <c r="G115" s="349"/>
      <c r="H115" s="349"/>
      <c r="I115" s="349"/>
      <c r="J115" s="80"/>
      <c r="K115" s="2"/>
      <c r="L115" s="80"/>
      <c r="M115" s="2"/>
      <c r="N115" s="349"/>
      <c r="O115" s="349"/>
      <c r="P115" s="349"/>
      <c r="Q115" s="349"/>
      <c r="R115" s="349"/>
      <c r="S115" s="349"/>
      <c r="T115" s="349"/>
      <c r="U115" s="78"/>
      <c r="V115" s="78"/>
      <c r="W115" s="49"/>
      <c r="X115" s="49"/>
      <c r="Y115" s="49"/>
      <c r="Z115" s="49"/>
      <c r="AA115" s="78"/>
      <c r="AB115" s="78"/>
      <c r="AC115" s="78"/>
      <c r="AD115" s="78"/>
      <c r="AE115" s="78"/>
      <c r="AF115" s="78"/>
      <c r="AG115" s="78"/>
      <c r="AH115" s="78"/>
      <c r="AI115" s="78"/>
    </row>
    <row r="116" spans="1:35" ht="24.75" customHeight="1" x14ac:dyDescent="0.2">
      <c r="A116" s="65"/>
      <c r="B116" s="355" t="str">
        <f>IF(S117=" "," ",IF(S117&gt;=$H$6,"CUMPLE CON LA EXPERIENCIA REQUERIDA","NO CUMPLE CON LA EXPERIENCIA REQUERIDA"))</f>
        <v>CUMPLE CON LA EXPERIENCIA REQUERIDA</v>
      </c>
      <c r="C116" s="337"/>
      <c r="D116" s="337"/>
      <c r="E116" s="337"/>
      <c r="F116" s="337"/>
      <c r="G116" s="337"/>
      <c r="H116" s="337"/>
      <c r="I116" s="337"/>
      <c r="J116" s="337"/>
      <c r="K116" s="337"/>
      <c r="L116" s="337"/>
      <c r="M116" s="337"/>
      <c r="N116" s="337"/>
      <c r="O116" s="356"/>
      <c r="P116" s="398" t="s">
        <v>61</v>
      </c>
      <c r="Q116" s="362"/>
      <c r="R116" s="86"/>
      <c r="S116" s="87">
        <f>IF(T101="SI",SUM(S101:S115),0)</f>
        <v>8513</v>
      </c>
      <c r="T116" s="402" t="str">
        <f>IF(S117=" "," ",IF(S117&gt;=$H$6,"CUMPLE","NO CUMPLE"))</f>
        <v>CUMPLE</v>
      </c>
      <c r="U116" s="65"/>
      <c r="V116" s="65"/>
      <c r="W116" s="49"/>
      <c r="X116" s="49"/>
      <c r="Y116" s="49"/>
      <c r="Z116" s="49"/>
      <c r="AA116" s="65"/>
      <c r="AB116" s="65"/>
      <c r="AC116" s="65"/>
      <c r="AD116" s="65"/>
      <c r="AE116" s="65"/>
      <c r="AF116" s="65"/>
      <c r="AG116" s="65"/>
      <c r="AH116" s="65"/>
      <c r="AI116" s="65"/>
    </row>
    <row r="117" spans="1:35" ht="24.75" customHeight="1" x14ac:dyDescent="0.2">
      <c r="A117" s="78"/>
      <c r="B117" s="357"/>
      <c r="C117" s="358"/>
      <c r="D117" s="358"/>
      <c r="E117" s="358"/>
      <c r="F117" s="358"/>
      <c r="G117" s="358"/>
      <c r="H117" s="358"/>
      <c r="I117" s="358"/>
      <c r="J117" s="358"/>
      <c r="K117" s="358"/>
      <c r="L117" s="358"/>
      <c r="M117" s="358"/>
      <c r="N117" s="358"/>
      <c r="O117" s="359"/>
      <c r="P117" s="398" t="s">
        <v>62</v>
      </c>
      <c r="Q117" s="362"/>
      <c r="R117" s="86"/>
      <c r="S117" s="88">
        <f>IFERROR((S116/$P$6)," ")</f>
        <v>15.563071297989032</v>
      </c>
      <c r="T117" s="349"/>
      <c r="U117" s="78"/>
      <c r="V117" s="78"/>
      <c r="W117" s="49"/>
      <c r="X117" s="49"/>
      <c r="Y117" s="49"/>
      <c r="Z117" s="49"/>
      <c r="AA117" s="78"/>
      <c r="AB117" s="78"/>
      <c r="AC117" s="78"/>
      <c r="AD117" s="78"/>
      <c r="AE117" s="78"/>
      <c r="AF117" s="78"/>
      <c r="AG117" s="78"/>
      <c r="AH117" s="78"/>
      <c r="AI117" s="78"/>
    </row>
    <row r="118" spans="1:35" ht="30" customHeight="1" x14ac:dyDescent="0.2">
      <c r="A118" s="49"/>
      <c r="B118" s="49"/>
      <c r="C118" s="49"/>
      <c r="D118" s="49"/>
      <c r="E118" s="61"/>
      <c r="F118" s="62"/>
      <c r="G118" s="62"/>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row>
    <row r="119" spans="1:35" ht="30" customHeight="1" x14ac:dyDescent="0.2">
      <c r="A119" s="49"/>
      <c r="B119" s="49"/>
      <c r="C119" s="49"/>
      <c r="D119" s="49"/>
      <c r="E119" s="61"/>
      <c r="F119" s="62"/>
      <c r="G119" s="62"/>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row>
    <row r="120" spans="1:35" ht="36" customHeight="1" x14ac:dyDescent="0.2">
      <c r="A120" s="49"/>
      <c r="B120" s="63">
        <v>6</v>
      </c>
      <c r="C120" s="363" t="s">
        <v>63</v>
      </c>
      <c r="D120" s="361"/>
      <c r="E120" s="362"/>
      <c r="F120" s="360" t="str">
        <f>IFERROR(VLOOKUP(B120,LISTA_OFERENTES,2,FALSE)," ")</f>
        <v>SOLINOFF CORPORATION S.A.S</v>
      </c>
      <c r="G120" s="361"/>
      <c r="H120" s="361"/>
      <c r="I120" s="361"/>
      <c r="J120" s="361"/>
      <c r="K120" s="361"/>
      <c r="L120" s="361"/>
      <c r="M120" s="361"/>
      <c r="N120" s="361"/>
      <c r="O120" s="362"/>
      <c r="P120" s="399" t="s">
        <v>39</v>
      </c>
      <c r="Q120" s="361"/>
      <c r="R120" s="362"/>
      <c r="S120" s="64">
        <f>5-(INT(COUNTBLANK(C123:C137))-10)</f>
        <v>3</v>
      </c>
      <c r="T120" s="65"/>
      <c r="U120" s="49"/>
      <c r="V120" s="49"/>
      <c r="W120" s="49"/>
      <c r="X120" s="49"/>
      <c r="Y120" s="49"/>
      <c r="Z120" s="49"/>
      <c r="AA120" s="49"/>
      <c r="AB120" s="49"/>
      <c r="AC120" s="49"/>
      <c r="AD120" s="49"/>
      <c r="AE120" s="49"/>
      <c r="AF120" s="49"/>
      <c r="AG120" s="49"/>
      <c r="AH120" s="49"/>
      <c r="AI120" s="49"/>
    </row>
    <row r="121" spans="1:35" ht="30" customHeight="1" x14ac:dyDescent="0.25">
      <c r="A121" s="79"/>
      <c r="B121" s="364" t="s">
        <v>40</v>
      </c>
      <c r="C121" s="365" t="s">
        <v>41</v>
      </c>
      <c r="D121" s="365" t="s">
        <v>42</v>
      </c>
      <c r="E121" s="365" t="s">
        <v>43</v>
      </c>
      <c r="F121" s="365" t="s">
        <v>44</v>
      </c>
      <c r="G121" s="365" t="s">
        <v>45</v>
      </c>
      <c r="H121" s="365" t="s">
        <v>46</v>
      </c>
      <c r="I121" s="365" t="s">
        <v>47</v>
      </c>
      <c r="J121" s="391" t="s">
        <v>48</v>
      </c>
      <c r="K121" s="361"/>
      <c r="L121" s="361"/>
      <c r="M121" s="362"/>
      <c r="N121" s="365" t="s">
        <v>49</v>
      </c>
      <c r="O121" s="365" t="s">
        <v>50</v>
      </c>
      <c r="P121" s="89" t="s">
        <v>51</v>
      </c>
      <c r="Q121" s="89"/>
      <c r="R121" s="365" t="s">
        <v>52</v>
      </c>
      <c r="S121" s="365" t="s">
        <v>53</v>
      </c>
      <c r="T121" s="365" t="str">
        <f>T11</f>
        <v xml:space="preserve">CUMPLE CON EL REQUERIMIENTO OBLIGATORIO DE ESTAR CLASIFICADO EN EL CÓDIGOSDE LA CLASIFICAICÓN UNSPSC: 561115 </v>
      </c>
      <c r="U121" s="90"/>
      <c r="V121" s="90"/>
      <c r="W121" s="49"/>
      <c r="X121" s="49"/>
      <c r="Y121" s="49"/>
      <c r="Z121" s="49"/>
      <c r="AA121" s="49"/>
      <c r="AB121" s="49"/>
      <c r="AC121" s="49"/>
      <c r="AD121" s="79"/>
      <c r="AE121" s="79"/>
      <c r="AF121" s="79"/>
      <c r="AG121" s="79"/>
      <c r="AH121" s="79"/>
      <c r="AI121" s="79"/>
    </row>
    <row r="122" spans="1:35" ht="106.5" customHeight="1" x14ac:dyDescent="0.25">
      <c r="A122" s="79"/>
      <c r="B122" s="349"/>
      <c r="C122" s="349"/>
      <c r="D122" s="349"/>
      <c r="E122" s="349"/>
      <c r="F122" s="349"/>
      <c r="G122" s="349"/>
      <c r="H122" s="349"/>
      <c r="I122" s="349"/>
      <c r="J122" s="392" t="s">
        <v>64</v>
      </c>
      <c r="K122" s="361"/>
      <c r="L122" s="361"/>
      <c r="M122" s="362"/>
      <c r="N122" s="349"/>
      <c r="O122" s="349"/>
      <c r="P122" s="69" t="s">
        <v>9</v>
      </c>
      <c r="Q122" s="69" t="s">
        <v>57</v>
      </c>
      <c r="R122" s="349"/>
      <c r="S122" s="349"/>
      <c r="T122" s="349"/>
      <c r="U122" s="90"/>
      <c r="V122" s="90"/>
      <c r="W122" s="49"/>
      <c r="X122" s="49"/>
      <c r="Y122" s="49"/>
      <c r="Z122" s="49"/>
      <c r="AA122" s="49"/>
      <c r="AB122" s="49"/>
      <c r="AC122" s="49"/>
      <c r="AD122" s="79"/>
      <c r="AE122" s="79"/>
      <c r="AF122" s="79"/>
      <c r="AG122" s="79"/>
      <c r="AH122" s="79"/>
      <c r="AI122" s="79"/>
    </row>
    <row r="123" spans="1:35" s="193" customFormat="1" ht="24.75" customHeight="1" x14ac:dyDescent="0.2">
      <c r="A123" s="76"/>
      <c r="B123" s="351">
        <v>1</v>
      </c>
      <c r="C123" s="367">
        <v>119</v>
      </c>
      <c r="D123" s="367">
        <v>320</v>
      </c>
      <c r="E123" s="367" t="s">
        <v>293</v>
      </c>
      <c r="F123" s="367" t="s">
        <v>296</v>
      </c>
      <c r="G123" s="370">
        <v>4765.7299999999996</v>
      </c>
      <c r="H123" s="373" t="s">
        <v>59</v>
      </c>
      <c r="I123" s="388">
        <v>1</v>
      </c>
      <c r="J123" s="80" t="s">
        <v>237</v>
      </c>
      <c r="K123" s="2">
        <f>+$K$13</f>
        <v>561115</v>
      </c>
      <c r="L123" s="80"/>
      <c r="M123" s="2"/>
      <c r="N123" s="393" t="s">
        <v>257</v>
      </c>
      <c r="O123" s="393" t="s">
        <v>258</v>
      </c>
      <c r="P123" s="352"/>
      <c r="Q123" s="396" t="s">
        <v>259</v>
      </c>
      <c r="R123" s="396" t="s">
        <v>260</v>
      </c>
      <c r="S123" s="397">
        <f>IF(COUNTIF(J123:M125,"CUMPLE")&gt;=1,(G123*I123),0)* (IF(N123="PRESENTÓ CERTIFICADO",1,0))* (IF(O123="ACORDE A ITEM 5.2.1 (T.R.)",1,0) )* ( IF(OR(Q123="SIN OBSERVACIÓN", Q123="REQUERIMIENTOS SUBSANADOS"),1,0)) *(IF(OR(R123="NINGUNO", R123="CUMPLEN CON LO SOLICITADO"),1,0))</f>
        <v>4765.7299999999996</v>
      </c>
      <c r="T123" s="403" t="s">
        <v>60</v>
      </c>
      <c r="U123" s="78"/>
      <c r="V123" s="78"/>
      <c r="W123" s="49"/>
      <c r="X123" s="49"/>
      <c r="Y123" s="49"/>
      <c r="Z123" s="49"/>
      <c r="AA123" s="49"/>
      <c r="AB123" s="49"/>
      <c r="AC123" s="49"/>
      <c r="AD123" s="78"/>
      <c r="AE123" s="78"/>
      <c r="AF123" s="78"/>
      <c r="AG123" s="78"/>
      <c r="AH123" s="78"/>
      <c r="AI123" s="78"/>
    </row>
    <row r="124" spans="1:35" s="193" customFormat="1" ht="24.75" customHeight="1" x14ac:dyDescent="0.2">
      <c r="A124" s="76"/>
      <c r="B124" s="348"/>
      <c r="C124" s="368"/>
      <c r="D124" s="368"/>
      <c r="E124" s="368"/>
      <c r="F124" s="368"/>
      <c r="G124" s="371"/>
      <c r="H124" s="374"/>
      <c r="I124" s="389"/>
      <c r="J124" s="80"/>
      <c r="K124" s="2"/>
      <c r="L124" s="80"/>
      <c r="M124" s="2"/>
      <c r="N124" s="348"/>
      <c r="O124" s="348"/>
      <c r="P124" s="348"/>
      <c r="Q124" s="348"/>
      <c r="R124" s="348"/>
      <c r="S124" s="348"/>
      <c r="T124" s="348"/>
      <c r="U124" s="78"/>
      <c r="V124" s="78"/>
      <c r="W124" s="49"/>
      <c r="X124" s="49"/>
      <c r="Y124" s="49"/>
      <c r="Z124" s="49"/>
      <c r="AA124" s="49"/>
      <c r="AB124" s="49"/>
      <c r="AC124" s="49"/>
      <c r="AD124" s="78"/>
      <c r="AE124" s="78"/>
      <c r="AF124" s="78"/>
      <c r="AG124" s="78"/>
      <c r="AH124" s="78"/>
      <c r="AI124" s="78"/>
    </row>
    <row r="125" spans="1:35" s="193" customFormat="1" ht="24.75" customHeight="1" x14ac:dyDescent="0.2">
      <c r="A125" s="76"/>
      <c r="B125" s="349"/>
      <c r="C125" s="369"/>
      <c r="D125" s="369"/>
      <c r="E125" s="369"/>
      <c r="F125" s="369"/>
      <c r="G125" s="372"/>
      <c r="H125" s="375"/>
      <c r="I125" s="390"/>
      <c r="J125" s="80"/>
      <c r="K125" s="2"/>
      <c r="L125" s="80"/>
      <c r="M125" s="2"/>
      <c r="N125" s="349"/>
      <c r="O125" s="349"/>
      <c r="P125" s="349"/>
      <c r="Q125" s="349"/>
      <c r="R125" s="349"/>
      <c r="S125" s="349"/>
      <c r="T125" s="348"/>
      <c r="U125" s="78"/>
      <c r="V125" s="78"/>
      <c r="W125" s="49"/>
      <c r="X125" s="49"/>
      <c r="Y125" s="49"/>
      <c r="Z125" s="49"/>
      <c r="AA125" s="49"/>
      <c r="AB125" s="49"/>
      <c r="AC125" s="49"/>
      <c r="AD125" s="78"/>
      <c r="AE125" s="78"/>
      <c r="AF125" s="78"/>
      <c r="AG125" s="78"/>
      <c r="AH125" s="78"/>
      <c r="AI125" s="78"/>
    </row>
    <row r="126" spans="1:35" s="193" customFormat="1" ht="24.75" customHeight="1" x14ac:dyDescent="0.2">
      <c r="A126" s="76"/>
      <c r="B126" s="351">
        <v>2</v>
      </c>
      <c r="C126" s="376">
        <v>54</v>
      </c>
      <c r="D126" s="379">
        <v>192</v>
      </c>
      <c r="E126" s="379" t="s">
        <v>294</v>
      </c>
      <c r="F126" s="367" t="s">
        <v>297</v>
      </c>
      <c r="G126" s="382">
        <v>2547.31</v>
      </c>
      <c r="H126" s="373" t="s">
        <v>59</v>
      </c>
      <c r="I126" s="388">
        <v>1</v>
      </c>
      <c r="J126" s="80" t="s">
        <v>237</v>
      </c>
      <c r="K126" s="2">
        <f>+$K$13</f>
        <v>561115</v>
      </c>
      <c r="L126" s="80"/>
      <c r="M126" s="2"/>
      <c r="N126" s="393" t="s">
        <v>257</v>
      </c>
      <c r="O126" s="393" t="s">
        <v>258</v>
      </c>
      <c r="P126" s="352"/>
      <c r="Q126" s="396" t="s">
        <v>259</v>
      </c>
      <c r="R126" s="396" t="s">
        <v>260</v>
      </c>
      <c r="S126" s="397">
        <f>IF(COUNTIF(J126:M128,"CUMPLE")&gt;=1,(G126*I126),0)* (IF(N126="PRESENTÓ CERTIFICADO",1,0))* (IF(O126="ACORDE A ITEM 5.2.1 (T.R.)",1,0) )* ( IF(OR(Q126="SIN OBSERVACIÓN", Q126="REQUERIMIENTOS SUBSANADOS"),1,0)) *(IF(OR(R126="NINGUNO", R126="CUMPLEN CON LO SOLICITADO"),1,0))</f>
        <v>2547.31</v>
      </c>
      <c r="T126" s="348"/>
      <c r="U126" s="78"/>
      <c r="V126" s="78"/>
      <c r="W126" s="49"/>
      <c r="X126" s="49"/>
      <c r="Y126" s="49"/>
      <c r="Z126" s="49"/>
      <c r="AA126" s="49"/>
      <c r="AB126" s="49"/>
      <c r="AC126" s="49"/>
      <c r="AD126" s="78"/>
      <c r="AE126" s="78"/>
      <c r="AF126" s="78"/>
      <c r="AG126" s="78"/>
      <c r="AH126" s="78"/>
      <c r="AI126" s="78"/>
    </row>
    <row r="127" spans="1:35" s="193" customFormat="1" ht="24.75" customHeight="1" x14ac:dyDescent="0.2">
      <c r="A127" s="76"/>
      <c r="B127" s="348"/>
      <c r="C127" s="377"/>
      <c r="D127" s="380"/>
      <c r="E127" s="380"/>
      <c r="F127" s="368"/>
      <c r="G127" s="383"/>
      <c r="H127" s="374"/>
      <c r="I127" s="389"/>
      <c r="J127" s="80"/>
      <c r="K127" s="2"/>
      <c r="L127" s="80"/>
      <c r="M127" s="2"/>
      <c r="N127" s="348"/>
      <c r="O127" s="348"/>
      <c r="P127" s="348"/>
      <c r="Q127" s="348"/>
      <c r="R127" s="348"/>
      <c r="S127" s="348"/>
      <c r="T127" s="348"/>
      <c r="U127" s="78"/>
      <c r="V127" s="78"/>
      <c r="W127" s="49"/>
      <c r="X127" s="49"/>
      <c r="Y127" s="49"/>
      <c r="Z127" s="49"/>
      <c r="AA127" s="49"/>
      <c r="AB127" s="49"/>
      <c r="AC127" s="49"/>
      <c r="AD127" s="78"/>
      <c r="AE127" s="78"/>
      <c r="AF127" s="78"/>
      <c r="AG127" s="78"/>
      <c r="AH127" s="78"/>
      <c r="AI127" s="78"/>
    </row>
    <row r="128" spans="1:35" s="193" customFormat="1" ht="24.75" customHeight="1" x14ac:dyDescent="0.2">
      <c r="A128" s="76"/>
      <c r="B128" s="349"/>
      <c r="C128" s="378"/>
      <c r="D128" s="381"/>
      <c r="E128" s="381"/>
      <c r="F128" s="369"/>
      <c r="G128" s="384"/>
      <c r="H128" s="375"/>
      <c r="I128" s="390"/>
      <c r="J128" s="80"/>
      <c r="K128" s="2"/>
      <c r="L128" s="80"/>
      <c r="M128" s="2"/>
      <c r="N128" s="349"/>
      <c r="O128" s="349"/>
      <c r="P128" s="349"/>
      <c r="Q128" s="349"/>
      <c r="R128" s="349"/>
      <c r="S128" s="349"/>
      <c r="T128" s="348"/>
      <c r="U128" s="78"/>
      <c r="V128" s="78"/>
      <c r="W128" s="49"/>
      <c r="X128" s="49"/>
      <c r="Y128" s="49"/>
      <c r="Z128" s="49"/>
      <c r="AA128" s="49"/>
      <c r="AB128" s="49"/>
      <c r="AC128" s="49"/>
      <c r="AD128" s="78"/>
      <c r="AE128" s="78"/>
      <c r="AF128" s="78"/>
      <c r="AG128" s="78"/>
      <c r="AH128" s="78"/>
      <c r="AI128" s="78"/>
    </row>
    <row r="129" spans="1:35" s="193" customFormat="1" ht="24.75" customHeight="1" x14ac:dyDescent="0.2">
      <c r="A129" s="76"/>
      <c r="B129" s="351">
        <v>3</v>
      </c>
      <c r="C129" s="379">
        <v>108</v>
      </c>
      <c r="D129" s="379">
        <v>298</v>
      </c>
      <c r="E129" s="379" t="s">
        <v>295</v>
      </c>
      <c r="F129" s="379" t="s">
        <v>298</v>
      </c>
      <c r="G129" s="382">
        <v>5859.33</v>
      </c>
      <c r="H129" s="373" t="s">
        <v>59</v>
      </c>
      <c r="I129" s="388">
        <v>1</v>
      </c>
      <c r="J129" s="80" t="s">
        <v>237</v>
      </c>
      <c r="K129" s="2">
        <f>+$K$13</f>
        <v>561115</v>
      </c>
      <c r="L129" s="80"/>
      <c r="M129" s="2"/>
      <c r="N129" s="393" t="s">
        <v>257</v>
      </c>
      <c r="O129" s="393" t="s">
        <v>258</v>
      </c>
      <c r="P129" s="352"/>
      <c r="Q129" s="396" t="s">
        <v>259</v>
      </c>
      <c r="R129" s="396" t="s">
        <v>260</v>
      </c>
      <c r="S129" s="397">
        <f>IF(COUNTIF(J129:M131,"CUMPLE")&gt;=1,(G129*I129),0)* (IF(N129="PRESENTÓ CERTIFICADO",1,0))* (IF(O129="ACORDE A ITEM 5.2.1 (T.R.)",1,0) )* ( IF(OR(Q129="SIN OBSERVACIÓN", Q129="REQUERIMIENTOS SUBSANADOS"),1,0)) *(IF(OR(R129="NINGUNO", R129="CUMPLEN CON LO SOLICITADO"),1,0))</f>
        <v>5859.33</v>
      </c>
      <c r="T129" s="348"/>
      <c r="U129" s="78"/>
      <c r="V129" s="78"/>
      <c r="W129" s="49"/>
      <c r="X129" s="49"/>
      <c r="Y129" s="49"/>
      <c r="Z129" s="49"/>
      <c r="AA129" s="49"/>
      <c r="AB129" s="49"/>
      <c r="AC129" s="49"/>
      <c r="AD129" s="78"/>
      <c r="AE129" s="78"/>
      <c r="AF129" s="78"/>
      <c r="AG129" s="78"/>
      <c r="AH129" s="78"/>
      <c r="AI129" s="78"/>
    </row>
    <row r="130" spans="1:35" s="193" customFormat="1" ht="24.75" customHeight="1" x14ac:dyDescent="0.2">
      <c r="A130" s="76"/>
      <c r="B130" s="348"/>
      <c r="C130" s="380"/>
      <c r="D130" s="380"/>
      <c r="E130" s="380"/>
      <c r="F130" s="380"/>
      <c r="G130" s="383"/>
      <c r="H130" s="374"/>
      <c r="I130" s="389"/>
      <c r="J130" s="80"/>
      <c r="K130" s="2"/>
      <c r="L130" s="80"/>
      <c r="M130" s="2"/>
      <c r="N130" s="348"/>
      <c r="O130" s="348"/>
      <c r="P130" s="348"/>
      <c r="Q130" s="348"/>
      <c r="R130" s="348"/>
      <c r="S130" s="348"/>
      <c r="T130" s="348"/>
      <c r="U130" s="78"/>
      <c r="V130" s="78"/>
      <c r="W130" s="49"/>
      <c r="X130" s="49"/>
      <c r="Y130" s="49"/>
      <c r="Z130" s="49"/>
      <c r="AA130" s="49"/>
      <c r="AB130" s="49"/>
      <c r="AC130" s="49"/>
      <c r="AD130" s="78"/>
      <c r="AE130" s="78"/>
      <c r="AF130" s="78"/>
      <c r="AG130" s="78"/>
      <c r="AH130" s="78"/>
      <c r="AI130" s="78"/>
    </row>
    <row r="131" spans="1:35" s="193" customFormat="1" ht="24.75" customHeight="1" x14ac:dyDescent="0.2">
      <c r="A131" s="76"/>
      <c r="B131" s="349"/>
      <c r="C131" s="381"/>
      <c r="D131" s="381"/>
      <c r="E131" s="381"/>
      <c r="F131" s="381"/>
      <c r="G131" s="384"/>
      <c r="H131" s="375"/>
      <c r="I131" s="390"/>
      <c r="J131" s="80"/>
      <c r="K131" s="2"/>
      <c r="L131" s="80"/>
      <c r="M131" s="2"/>
      <c r="N131" s="349"/>
      <c r="O131" s="349"/>
      <c r="P131" s="349"/>
      <c r="Q131" s="349"/>
      <c r="R131" s="349"/>
      <c r="S131" s="349"/>
      <c r="T131" s="348"/>
      <c r="U131" s="78"/>
      <c r="V131" s="78"/>
      <c r="W131" s="49"/>
      <c r="X131" s="49"/>
      <c r="Y131" s="49"/>
      <c r="Z131" s="49"/>
      <c r="AA131" s="49"/>
      <c r="AB131" s="49"/>
      <c r="AC131" s="49"/>
      <c r="AD131" s="78"/>
      <c r="AE131" s="78"/>
      <c r="AF131" s="78"/>
      <c r="AG131" s="78"/>
      <c r="AH131" s="78"/>
      <c r="AI131" s="78"/>
    </row>
    <row r="132" spans="1:35" ht="24.75" hidden="1" customHeight="1" x14ac:dyDescent="0.2">
      <c r="A132" s="76"/>
      <c r="B132" s="351">
        <v>4</v>
      </c>
      <c r="C132" s="385"/>
      <c r="D132" s="385"/>
      <c r="E132" s="385"/>
      <c r="F132" s="385"/>
      <c r="G132" s="386"/>
      <c r="H132" s="354"/>
      <c r="I132" s="404"/>
      <c r="J132" s="80"/>
      <c r="K132" s="2">
        <v>531220</v>
      </c>
      <c r="L132" s="80"/>
      <c r="M132" s="2"/>
      <c r="N132" s="366"/>
      <c r="O132" s="366"/>
      <c r="P132" s="400"/>
      <c r="Q132" s="401"/>
      <c r="R132" s="401"/>
      <c r="S132" s="397">
        <f>IF(COUNTIF(J132:M134,"CUMPLE")&gt;=1,(G132*I132),0)* (IF(N132="PRESENTÓ CERTIFICADO",1,0))* (IF(O132="ACORDE A ITEM 5.2.1 (T.R.)",1,0) )* ( IF(OR(Q132="SIN OBSERVACIÓN", Q132="REQUERIMIENTOS SUBSANADOS"),1,0)) *(IF(OR(R132="NINGUNO", R132="CUMPLEN CON LO SOLICITADO"),1,0))</f>
        <v>0</v>
      </c>
      <c r="T132" s="348"/>
      <c r="U132" s="78"/>
      <c r="V132" s="78"/>
      <c r="W132" s="49"/>
      <c r="X132" s="49"/>
      <c r="Y132" s="49"/>
      <c r="Z132" s="49"/>
      <c r="AA132" s="49"/>
      <c r="AB132" s="49"/>
      <c r="AC132" s="49"/>
      <c r="AD132" s="78"/>
      <c r="AE132" s="78"/>
      <c r="AF132" s="78"/>
      <c r="AG132" s="78"/>
      <c r="AH132" s="78"/>
      <c r="AI132" s="78"/>
    </row>
    <row r="133" spans="1:35" ht="24.75" hidden="1" customHeight="1" x14ac:dyDescent="0.2">
      <c r="A133" s="76"/>
      <c r="B133" s="348"/>
      <c r="C133" s="348"/>
      <c r="D133" s="348"/>
      <c r="E133" s="348"/>
      <c r="F133" s="348"/>
      <c r="G133" s="348"/>
      <c r="H133" s="348"/>
      <c r="I133" s="348"/>
      <c r="J133" s="80"/>
      <c r="K133" s="2"/>
      <c r="L133" s="80"/>
      <c r="M133" s="2"/>
      <c r="N133" s="348"/>
      <c r="O133" s="348"/>
      <c r="P133" s="348"/>
      <c r="Q133" s="348"/>
      <c r="R133" s="348"/>
      <c r="S133" s="348"/>
      <c r="T133" s="348"/>
      <c r="U133" s="78"/>
      <c r="V133" s="78"/>
      <c r="W133" s="49"/>
      <c r="X133" s="49"/>
      <c r="Y133" s="49"/>
      <c r="Z133" s="49"/>
      <c r="AA133" s="49"/>
      <c r="AB133" s="49"/>
      <c r="AC133" s="49"/>
      <c r="AD133" s="78"/>
      <c r="AE133" s="78"/>
      <c r="AF133" s="78"/>
      <c r="AG133" s="78"/>
      <c r="AH133" s="78"/>
      <c r="AI133" s="78"/>
    </row>
    <row r="134" spans="1:35" ht="24.75" hidden="1" customHeight="1" x14ac:dyDescent="0.2">
      <c r="A134" s="76"/>
      <c r="B134" s="349"/>
      <c r="C134" s="349"/>
      <c r="D134" s="349"/>
      <c r="E134" s="349"/>
      <c r="F134" s="349"/>
      <c r="G134" s="349"/>
      <c r="H134" s="349"/>
      <c r="I134" s="349"/>
      <c r="J134" s="80"/>
      <c r="K134" s="2"/>
      <c r="L134" s="80"/>
      <c r="M134" s="2"/>
      <c r="N134" s="349"/>
      <c r="O134" s="349"/>
      <c r="P134" s="349"/>
      <c r="Q134" s="349"/>
      <c r="R134" s="349"/>
      <c r="S134" s="349"/>
      <c r="T134" s="348"/>
      <c r="U134" s="78"/>
      <c r="V134" s="78"/>
      <c r="W134" s="49"/>
      <c r="X134" s="49"/>
      <c r="Y134" s="49"/>
      <c r="Z134" s="49"/>
      <c r="AA134" s="49"/>
      <c r="AB134" s="49"/>
      <c r="AC134" s="49"/>
      <c r="AD134" s="78"/>
      <c r="AE134" s="78"/>
      <c r="AF134" s="78"/>
      <c r="AG134" s="78"/>
      <c r="AH134" s="78"/>
      <c r="AI134" s="78"/>
    </row>
    <row r="135" spans="1:35" ht="24.75" hidden="1" customHeight="1" x14ac:dyDescent="0.2">
      <c r="A135" s="76"/>
      <c r="B135" s="351">
        <v>5</v>
      </c>
      <c r="C135" s="352"/>
      <c r="D135" s="352"/>
      <c r="E135" s="352"/>
      <c r="F135" s="352"/>
      <c r="G135" s="353"/>
      <c r="H135" s="354"/>
      <c r="I135" s="387"/>
      <c r="J135" s="80"/>
      <c r="K135" s="2"/>
      <c r="L135" s="80"/>
      <c r="M135" s="2"/>
      <c r="N135" s="366"/>
      <c r="O135" s="366"/>
      <c r="P135" s="352"/>
      <c r="Q135" s="396"/>
      <c r="R135" s="396"/>
      <c r="S135" s="397">
        <f>IF(COUNTIF(J135:M137,"CUMPLE")&gt;=1,(G135*I135),0)* (IF(N135="PRESENTÓ CERTIFICADO",1,0))* (IF(O135="ACORDE A ITEM 5.2.1 (T.R.)",1,0) )* ( IF(OR(Q135="SIN OBSERVACIÓN", Q135="REQUERIMIENTOS SUBSANADOS"),1,0)) *(IF(OR(R135="NINGUNO", R135="CUMPLEN CON LO SOLICITADO"),1,0))</f>
        <v>0</v>
      </c>
      <c r="T135" s="348"/>
      <c r="U135" s="78"/>
      <c r="V135" s="78"/>
      <c r="W135" s="49"/>
      <c r="X135" s="49"/>
      <c r="Y135" s="49"/>
      <c r="Z135" s="49"/>
      <c r="AA135" s="49"/>
      <c r="AB135" s="49"/>
      <c r="AC135" s="49"/>
      <c r="AD135" s="78"/>
      <c r="AE135" s="78"/>
      <c r="AF135" s="78"/>
      <c r="AG135" s="78"/>
      <c r="AH135" s="78"/>
      <c r="AI135" s="78"/>
    </row>
    <row r="136" spans="1:35" ht="24.75" hidden="1" customHeight="1" x14ac:dyDescent="0.2">
      <c r="A136" s="76"/>
      <c r="B136" s="348"/>
      <c r="C136" s="348"/>
      <c r="D136" s="348"/>
      <c r="E136" s="348"/>
      <c r="F136" s="348"/>
      <c r="G136" s="348"/>
      <c r="H136" s="348"/>
      <c r="I136" s="348"/>
      <c r="J136" s="80"/>
      <c r="K136" s="2"/>
      <c r="L136" s="80"/>
      <c r="M136" s="2"/>
      <c r="N136" s="348"/>
      <c r="O136" s="348"/>
      <c r="P136" s="348"/>
      <c r="Q136" s="348"/>
      <c r="R136" s="348"/>
      <c r="S136" s="348"/>
      <c r="T136" s="348"/>
      <c r="U136" s="78"/>
      <c r="V136" s="78"/>
      <c r="W136" s="49"/>
      <c r="X136" s="49"/>
      <c r="Y136" s="49"/>
      <c r="Z136" s="49"/>
      <c r="AA136" s="49"/>
      <c r="AB136" s="49"/>
      <c r="AC136" s="49"/>
      <c r="AD136" s="78"/>
      <c r="AE136" s="78"/>
      <c r="AF136" s="78"/>
      <c r="AG136" s="78"/>
      <c r="AH136" s="78"/>
      <c r="AI136" s="78"/>
    </row>
    <row r="137" spans="1:35" ht="24.75" hidden="1" customHeight="1" x14ac:dyDescent="0.2">
      <c r="A137" s="76"/>
      <c r="B137" s="349"/>
      <c r="C137" s="349"/>
      <c r="D137" s="349"/>
      <c r="E137" s="349"/>
      <c r="F137" s="349"/>
      <c r="G137" s="349"/>
      <c r="H137" s="349"/>
      <c r="I137" s="349"/>
      <c r="J137" s="80"/>
      <c r="K137" s="2"/>
      <c r="L137" s="80"/>
      <c r="M137" s="2"/>
      <c r="N137" s="349"/>
      <c r="O137" s="349"/>
      <c r="P137" s="349"/>
      <c r="Q137" s="349"/>
      <c r="R137" s="349"/>
      <c r="S137" s="349"/>
      <c r="T137" s="349"/>
      <c r="U137" s="78"/>
      <c r="V137" s="78"/>
      <c r="W137" s="49"/>
      <c r="X137" s="49"/>
      <c r="Y137" s="49"/>
      <c r="Z137" s="49"/>
      <c r="AA137" s="78"/>
      <c r="AB137" s="78"/>
      <c r="AC137" s="78"/>
      <c r="AD137" s="78"/>
      <c r="AE137" s="78"/>
      <c r="AF137" s="78"/>
      <c r="AG137" s="78"/>
      <c r="AH137" s="78"/>
      <c r="AI137" s="78"/>
    </row>
    <row r="138" spans="1:35" ht="24.75" customHeight="1" x14ac:dyDescent="0.2">
      <c r="A138" s="65"/>
      <c r="B138" s="355" t="str">
        <f>IF(S139=" "," ",IF(S139&gt;=$H$6,"CUMPLE CON LA EXPERIENCIA REQUERIDA","NO CUMPLE CON LA EXPERIENCIA REQUERIDA"))</f>
        <v>CUMPLE CON LA EXPERIENCIA REQUERIDA</v>
      </c>
      <c r="C138" s="337"/>
      <c r="D138" s="337"/>
      <c r="E138" s="337"/>
      <c r="F138" s="337"/>
      <c r="G138" s="337"/>
      <c r="H138" s="337"/>
      <c r="I138" s="337"/>
      <c r="J138" s="337"/>
      <c r="K138" s="337"/>
      <c r="L138" s="337"/>
      <c r="M138" s="337"/>
      <c r="N138" s="337"/>
      <c r="O138" s="356"/>
      <c r="P138" s="398" t="s">
        <v>61</v>
      </c>
      <c r="Q138" s="362"/>
      <c r="R138" s="86"/>
      <c r="S138" s="87">
        <f>IF(T123="SI",SUM(S123:S137),0)</f>
        <v>13172.369999999999</v>
      </c>
      <c r="T138" s="402" t="str">
        <f>IF(S139=" "," ",IF(S139&gt;=$H$6,"CUMPLE","NO CUMPLE"))</f>
        <v>CUMPLE</v>
      </c>
      <c r="U138" s="65"/>
      <c r="V138" s="65"/>
      <c r="W138" s="49"/>
      <c r="X138" s="49"/>
      <c r="Y138" s="49"/>
      <c r="Z138" s="49"/>
      <c r="AA138" s="65"/>
      <c r="AB138" s="65"/>
      <c r="AC138" s="65"/>
      <c r="AD138" s="65"/>
      <c r="AE138" s="65"/>
      <c r="AF138" s="65"/>
      <c r="AG138" s="65"/>
      <c r="AH138" s="65"/>
      <c r="AI138" s="65"/>
    </row>
    <row r="139" spans="1:35" ht="24.75" customHeight="1" x14ac:dyDescent="0.2">
      <c r="A139" s="78"/>
      <c r="B139" s="357"/>
      <c r="C139" s="358"/>
      <c r="D139" s="358"/>
      <c r="E139" s="358"/>
      <c r="F139" s="358"/>
      <c r="G139" s="358"/>
      <c r="H139" s="358"/>
      <c r="I139" s="358"/>
      <c r="J139" s="358"/>
      <c r="K139" s="358"/>
      <c r="L139" s="358"/>
      <c r="M139" s="358"/>
      <c r="N139" s="358"/>
      <c r="O139" s="359"/>
      <c r="P139" s="398" t="s">
        <v>62</v>
      </c>
      <c r="Q139" s="362"/>
      <c r="R139" s="86"/>
      <c r="S139" s="88">
        <f>IFERROR((S138/$P$6)," ")</f>
        <v>24.081115173674586</v>
      </c>
      <c r="T139" s="349"/>
      <c r="U139" s="78"/>
      <c r="V139" s="78"/>
      <c r="W139" s="49"/>
      <c r="X139" s="49"/>
      <c r="Y139" s="49"/>
      <c r="Z139" s="49"/>
      <c r="AA139" s="78"/>
      <c r="AB139" s="78"/>
      <c r="AC139" s="78"/>
      <c r="AD139" s="78"/>
      <c r="AE139" s="78"/>
      <c r="AF139" s="78"/>
      <c r="AG139" s="78"/>
      <c r="AH139" s="78"/>
      <c r="AI139" s="78"/>
    </row>
    <row r="140" spans="1:35" ht="30" customHeight="1" x14ac:dyDescent="0.2">
      <c r="A140" s="49"/>
      <c r="B140" s="49"/>
      <c r="C140" s="49"/>
      <c r="D140" s="49"/>
      <c r="E140" s="61"/>
      <c r="F140" s="62"/>
      <c r="G140" s="62"/>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row>
    <row r="141" spans="1:35" ht="30" customHeight="1" x14ac:dyDescent="0.2">
      <c r="A141" s="49"/>
      <c r="B141" s="49"/>
      <c r="C141" s="49"/>
      <c r="D141" s="49"/>
      <c r="E141" s="61"/>
      <c r="F141" s="62"/>
      <c r="G141" s="62"/>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row>
    <row r="142" spans="1:35" ht="36" customHeight="1" x14ac:dyDescent="0.2">
      <c r="A142" s="49"/>
      <c r="B142" s="63">
        <v>7</v>
      </c>
      <c r="C142" s="363" t="s">
        <v>63</v>
      </c>
      <c r="D142" s="361"/>
      <c r="E142" s="362"/>
      <c r="F142" s="360" t="str">
        <f>IFERROR(VLOOKUP(B142,LISTA_OFERENTES,2,FALSE)," ")</f>
        <v>MUEBLES ROMERO SAS</v>
      </c>
      <c r="G142" s="361"/>
      <c r="H142" s="361"/>
      <c r="I142" s="361"/>
      <c r="J142" s="361"/>
      <c r="K142" s="361"/>
      <c r="L142" s="361"/>
      <c r="M142" s="361"/>
      <c r="N142" s="361"/>
      <c r="O142" s="362"/>
      <c r="P142" s="399" t="s">
        <v>39</v>
      </c>
      <c r="Q142" s="361"/>
      <c r="R142" s="362"/>
      <c r="S142" s="64">
        <f>5-(INT(COUNTBLANK(C145:C159))-10)</f>
        <v>4</v>
      </c>
      <c r="T142" s="65"/>
      <c r="U142" s="49"/>
      <c r="V142" s="49"/>
      <c r="W142" s="49"/>
      <c r="X142" s="49"/>
      <c r="Y142" s="49"/>
      <c r="Z142" s="49"/>
      <c r="AA142" s="49"/>
      <c r="AB142" s="49"/>
      <c r="AC142" s="49"/>
      <c r="AD142" s="49"/>
      <c r="AE142" s="49"/>
      <c r="AF142" s="49"/>
      <c r="AG142" s="49"/>
      <c r="AH142" s="49"/>
      <c r="AI142" s="49"/>
    </row>
    <row r="143" spans="1:35" ht="30" customHeight="1" x14ac:dyDescent="0.25">
      <c r="A143" s="79"/>
      <c r="B143" s="364" t="s">
        <v>40</v>
      </c>
      <c r="C143" s="365" t="s">
        <v>41</v>
      </c>
      <c r="D143" s="365" t="s">
        <v>42</v>
      </c>
      <c r="E143" s="365" t="s">
        <v>43</v>
      </c>
      <c r="F143" s="365" t="s">
        <v>44</v>
      </c>
      <c r="G143" s="365" t="s">
        <v>45</v>
      </c>
      <c r="H143" s="365" t="s">
        <v>46</v>
      </c>
      <c r="I143" s="365" t="s">
        <v>47</v>
      </c>
      <c r="J143" s="391" t="s">
        <v>48</v>
      </c>
      <c r="K143" s="361"/>
      <c r="L143" s="361"/>
      <c r="M143" s="362"/>
      <c r="N143" s="365" t="s">
        <v>49</v>
      </c>
      <c r="O143" s="365" t="s">
        <v>50</v>
      </c>
      <c r="P143" s="89" t="s">
        <v>51</v>
      </c>
      <c r="Q143" s="89"/>
      <c r="R143" s="365" t="s">
        <v>52</v>
      </c>
      <c r="S143" s="365" t="s">
        <v>53</v>
      </c>
      <c r="T143" s="365" t="str">
        <f>T11</f>
        <v xml:space="preserve">CUMPLE CON EL REQUERIMIENTO OBLIGATORIO DE ESTAR CLASIFICADO EN EL CÓDIGOSDE LA CLASIFICAICÓN UNSPSC: 561115 </v>
      </c>
      <c r="U143" s="90"/>
      <c r="V143" s="90"/>
      <c r="W143" s="49"/>
      <c r="X143" s="49"/>
      <c r="Y143" s="49"/>
      <c r="Z143" s="49"/>
      <c r="AA143" s="49"/>
      <c r="AB143" s="49"/>
      <c r="AC143" s="49"/>
      <c r="AD143" s="79"/>
      <c r="AE143" s="79"/>
      <c r="AF143" s="79"/>
      <c r="AG143" s="79"/>
      <c r="AH143" s="79"/>
      <c r="AI143" s="79"/>
    </row>
    <row r="144" spans="1:35" ht="113.25" customHeight="1" x14ac:dyDescent="0.25">
      <c r="A144" s="79"/>
      <c r="B144" s="349"/>
      <c r="C144" s="349"/>
      <c r="D144" s="349"/>
      <c r="E144" s="349"/>
      <c r="F144" s="349"/>
      <c r="G144" s="349"/>
      <c r="H144" s="349"/>
      <c r="I144" s="349"/>
      <c r="J144" s="392" t="s">
        <v>64</v>
      </c>
      <c r="K144" s="361"/>
      <c r="L144" s="361"/>
      <c r="M144" s="362"/>
      <c r="N144" s="349"/>
      <c r="O144" s="349"/>
      <c r="P144" s="69" t="s">
        <v>9</v>
      </c>
      <c r="Q144" s="69" t="s">
        <v>57</v>
      </c>
      <c r="R144" s="349"/>
      <c r="S144" s="349"/>
      <c r="T144" s="349"/>
      <c r="U144" s="90"/>
      <c r="V144" s="90"/>
      <c r="W144" s="49"/>
      <c r="X144" s="49"/>
      <c r="Y144" s="49"/>
      <c r="Z144" s="49"/>
      <c r="AA144" s="49"/>
      <c r="AB144" s="49"/>
      <c r="AC144" s="49"/>
      <c r="AD144" s="79"/>
      <c r="AE144" s="79"/>
      <c r="AF144" s="79"/>
      <c r="AG144" s="79"/>
      <c r="AH144" s="79"/>
      <c r="AI144" s="79"/>
    </row>
    <row r="145" spans="1:35" ht="24.75" customHeight="1" x14ac:dyDescent="0.2">
      <c r="A145" s="76"/>
      <c r="B145" s="351">
        <v>1</v>
      </c>
      <c r="C145" s="352">
        <v>102</v>
      </c>
      <c r="D145" s="352" t="s">
        <v>304</v>
      </c>
      <c r="E145" s="352" t="s">
        <v>309</v>
      </c>
      <c r="F145" s="352" t="s">
        <v>314</v>
      </c>
      <c r="G145" s="353">
        <v>4177.18</v>
      </c>
      <c r="H145" s="354" t="s">
        <v>59</v>
      </c>
      <c r="I145" s="387">
        <v>1</v>
      </c>
      <c r="J145" s="80" t="s">
        <v>237</v>
      </c>
      <c r="K145" s="2">
        <f>+$K$13</f>
        <v>561115</v>
      </c>
      <c r="L145" s="80"/>
      <c r="M145" s="2"/>
      <c r="N145" s="366" t="s">
        <v>257</v>
      </c>
      <c r="O145" s="366" t="s">
        <v>258</v>
      </c>
      <c r="P145" s="352"/>
      <c r="Q145" s="396" t="s">
        <v>259</v>
      </c>
      <c r="R145" s="396" t="s">
        <v>260</v>
      </c>
      <c r="S145" s="397">
        <f>IF(COUNTIF(J145:M147,"CUMPLE")&gt;=1,(G145*I145),0)* (IF(N145="PRESENTÓ CERTIFICADO",1,0))* (IF(O145="ACORDE A ITEM 5.2.1 (T.R.)",1,0) )* ( IF(OR(Q145="SIN OBSERVACIÓN", Q145="REQUERIMIENTOS SUBSANADOS"),1,0)) *(IF(OR(R145="NINGUNO", R145="CUMPLEN CON LO SOLICITADO"),1,0))</f>
        <v>4177.18</v>
      </c>
      <c r="T145" s="403" t="s">
        <v>60</v>
      </c>
      <c r="U145" s="78"/>
      <c r="V145" s="78"/>
      <c r="W145" s="49"/>
      <c r="X145" s="49"/>
      <c r="Y145" s="49"/>
      <c r="Z145" s="49"/>
      <c r="AA145" s="49"/>
      <c r="AB145" s="49"/>
      <c r="AC145" s="49"/>
      <c r="AD145" s="78"/>
      <c r="AE145" s="78"/>
      <c r="AF145" s="78"/>
      <c r="AG145" s="78"/>
      <c r="AH145" s="78"/>
      <c r="AI145" s="78"/>
    </row>
    <row r="146" spans="1:35" ht="24.75" customHeight="1" x14ac:dyDescent="0.2">
      <c r="A146" s="76"/>
      <c r="B146" s="348"/>
      <c r="C146" s="348"/>
      <c r="D146" s="348"/>
      <c r="E146" s="348"/>
      <c r="F146" s="348"/>
      <c r="G146" s="348"/>
      <c r="H146" s="348"/>
      <c r="I146" s="348"/>
      <c r="J146" s="80"/>
      <c r="K146" s="2"/>
      <c r="L146" s="80"/>
      <c r="M146" s="2"/>
      <c r="N146" s="348"/>
      <c r="O146" s="348"/>
      <c r="P146" s="348"/>
      <c r="Q146" s="348"/>
      <c r="R146" s="348"/>
      <c r="S146" s="348"/>
      <c r="T146" s="348"/>
      <c r="U146" s="78"/>
      <c r="V146" s="78"/>
      <c r="W146" s="49"/>
      <c r="X146" s="49"/>
      <c r="Y146" s="49"/>
      <c r="Z146" s="49"/>
      <c r="AA146" s="49"/>
      <c r="AB146" s="49"/>
      <c r="AC146" s="49"/>
      <c r="AD146" s="78"/>
      <c r="AE146" s="78"/>
      <c r="AF146" s="78"/>
      <c r="AG146" s="78"/>
      <c r="AH146" s="78"/>
      <c r="AI146" s="78"/>
    </row>
    <row r="147" spans="1:35" ht="24.75" customHeight="1" x14ac:dyDescent="0.2">
      <c r="A147" s="76"/>
      <c r="B147" s="349"/>
      <c r="C147" s="349"/>
      <c r="D147" s="349"/>
      <c r="E147" s="349"/>
      <c r="F147" s="349"/>
      <c r="G147" s="349"/>
      <c r="H147" s="349"/>
      <c r="I147" s="349"/>
      <c r="J147" s="80"/>
      <c r="K147" s="2"/>
      <c r="L147" s="80"/>
      <c r="M147" s="2"/>
      <c r="N147" s="349"/>
      <c r="O147" s="349"/>
      <c r="P147" s="349"/>
      <c r="Q147" s="349"/>
      <c r="R147" s="349"/>
      <c r="S147" s="349"/>
      <c r="T147" s="348"/>
      <c r="U147" s="78"/>
      <c r="V147" s="78"/>
      <c r="W147" s="49"/>
      <c r="X147" s="49"/>
      <c r="Y147" s="49"/>
      <c r="Z147" s="49"/>
      <c r="AA147" s="49"/>
      <c r="AB147" s="49"/>
      <c r="AC147" s="49"/>
      <c r="AD147" s="78"/>
      <c r="AE147" s="78"/>
      <c r="AF147" s="78"/>
      <c r="AG147" s="78"/>
      <c r="AH147" s="78"/>
      <c r="AI147" s="78"/>
    </row>
    <row r="148" spans="1:35" ht="24.75" customHeight="1" x14ac:dyDescent="0.2">
      <c r="A148" s="76"/>
      <c r="B148" s="351">
        <v>2</v>
      </c>
      <c r="C148" s="385">
        <v>99</v>
      </c>
      <c r="D148" s="385" t="s">
        <v>305</v>
      </c>
      <c r="E148" s="385" t="s">
        <v>310</v>
      </c>
      <c r="F148" s="385" t="s">
        <v>315</v>
      </c>
      <c r="G148" s="386">
        <v>854.56</v>
      </c>
      <c r="H148" s="354" t="s">
        <v>59</v>
      </c>
      <c r="I148" s="387">
        <v>1</v>
      </c>
      <c r="J148" s="80" t="s">
        <v>237</v>
      </c>
      <c r="K148" s="2">
        <f>+$K$13</f>
        <v>561115</v>
      </c>
      <c r="L148" s="80"/>
      <c r="M148" s="2"/>
      <c r="N148" s="366" t="s">
        <v>257</v>
      </c>
      <c r="O148" s="366" t="s">
        <v>258</v>
      </c>
      <c r="P148" s="400"/>
      <c r="Q148" s="401" t="s">
        <v>259</v>
      </c>
      <c r="R148" s="401" t="s">
        <v>260</v>
      </c>
      <c r="S148" s="397">
        <f>IF(COUNTIF(J148:M150,"CUMPLE")&gt;=1,(G148*I148),0)* (IF(N148="PRESENTÓ CERTIFICADO",1,0))* (IF(O148="ACORDE A ITEM 5.2.1 (T.R.)",1,0) )* ( IF(OR(Q148="SIN OBSERVACIÓN", Q148="REQUERIMIENTOS SUBSANADOS"),1,0)) *(IF(OR(R148="NINGUNO", R148="CUMPLEN CON LO SOLICITADO"),1,0))</f>
        <v>854.56</v>
      </c>
      <c r="T148" s="348"/>
      <c r="U148" s="78"/>
      <c r="V148" s="78"/>
      <c r="W148" s="49"/>
      <c r="X148" s="49"/>
      <c r="Y148" s="49"/>
      <c r="Z148" s="49"/>
      <c r="AA148" s="49"/>
      <c r="AB148" s="49"/>
      <c r="AC148" s="49"/>
      <c r="AD148" s="78"/>
      <c r="AE148" s="78"/>
      <c r="AF148" s="78"/>
      <c r="AG148" s="78"/>
      <c r="AH148" s="78"/>
      <c r="AI148" s="78"/>
    </row>
    <row r="149" spans="1:35" ht="24.75" customHeight="1" x14ac:dyDescent="0.2">
      <c r="A149" s="76"/>
      <c r="B149" s="348"/>
      <c r="C149" s="348"/>
      <c r="D149" s="348"/>
      <c r="E149" s="348"/>
      <c r="F149" s="348"/>
      <c r="G149" s="348"/>
      <c r="H149" s="348"/>
      <c r="I149" s="348"/>
      <c r="J149" s="80"/>
      <c r="K149" s="2"/>
      <c r="L149" s="80"/>
      <c r="M149" s="2"/>
      <c r="N149" s="348"/>
      <c r="O149" s="348"/>
      <c r="P149" s="348"/>
      <c r="Q149" s="348"/>
      <c r="R149" s="348"/>
      <c r="S149" s="348"/>
      <c r="T149" s="348"/>
      <c r="U149" s="78"/>
      <c r="V149" s="78"/>
      <c r="W149" s="49"/>
      <c r="X149" s="49"/>
      <c r="Y149" s="49"/>
      <c r="Z149" s="49"/>
      <c r="AA149" s="49"/>
      <c r="AB149" s="49"/>
      <c r="AC149" s="49"/>
      <c r="AD149" s="78"/>
      <c r="AE149" s="78"/>
      <c r="AF149" s="78"/>
      <c r="AG149" s="78"/>
      <c r="AH149" s="78"/>
      <c r="AI149" s="78"/>
    </row>
    <row r="150" spans="1:35" ht="24.75" customHeight="1" x14ac:dyDescent="0.2">
      <c r="A150" s="76"/>
      <c r="B150" s="349"/>
      <c r="C150" s="349"/>
      <c r="D150" s="349"/>
      <c r="E150" s="349"/>
      <c r="F150" s="349"/>
      <c r="G150" s="349"/>
      <c r="H150" s="349"/>
      <c r="I150" s="349"/>
      <c r="J150" s="80"/>
      <c r="K150" s="2"/>
      <c r="L150" s="80"/>
      <c r="M150" s="2"/>
      <c r="N150" s="349"/>
      <c r="O150" s="349"/>
      <c r="P150" s="349"/>
      <c r="Q150" s="349"/>
      <c r="R150" s="349"/>
      <c r="S150" s="349"/>
      <c r="T150" s="348"/>
      <c r="U150" s="78"/>
      <c r="V150" s="78"/>
      <c r="W150" s="49"/>
      <c r="X150" s="49"/>
      <c r="Y150" s="49"/>
      <c r="Z150" s="49"/>
      <c r="AA150" s="49"/>
      <c r="AB150" s="49"/>
      <c r="AC150" s="49"/>
      <c r="AD150" s="78"/>
      <c r="AE150" s="78"/>
      <c r="AF150" s="78"/>
      <c r="AG150" s="78"/>
      <c r="AH150" s="78"/>
      <c r="AI150" s="78"/>
    </row>
    <row r="151" spans="1:35" ht="24.75" customHeight="1" x14ac:dyDescent="0.2">
      <c r="A151" s="76"/>
      <c r="B151" s="351">
        <v>3</v>
      </c>
      <c r="C151" s="352">
        <v>65</v>
      </c>
      <c r="D151" s="352" t="s">
        <v>306</v>
      </c>
      <c r="E151" s="352" t="s">
        <v>311</v>
      </c>
      <c r="F151" s="352" t="s">
        <v>316</v>
      </c>
      <c r="G151" s="353">
        <v>954.07</v>
      </c>
      <c r="H151" s="354" t="s">
        <v>59</v>
      </c>
      <c r="I151" s="387">
        <v>1</v>
      </c>
      <c r="J151" s="80" t="s">
        <v>237</v>
      </c>
      <c r="K151" s="2">
        <f>+$K$13</f>
        <v>561115</v>
      </c>
      <c r="L151" s="80"/>
      <c r="M151" s="2"/>
      <c r="N151" s="366" t="s">
        <v>257</v>
      </c>
      <c r="O151" s="366" t="s">
        <v>258</v>
      </c>
      <c r="P151" s="352"/>
      <c r="Q151" s="396" t="s">
        <v>259</v>
      </c>
      <c r="R151" s="396" t="s">
        <v>260</v>
      </c>
      <c r="S151" s="397">
        <f>IF(COUNTIF(J151:M153,"CUMPLE")&gt;=1,(G151*I151),0)* (IF(N151="PRESENTÓ CERTIFICADO",1,0))* (IF(O151="ACORDE A ITEM 5.2.1 (T.R.)",1,0) )* ( IF(OR(Q151="SIN OBSERVACIÓN", Q151="REQUERIMIENTOS SUBSANADOS"),1,0)) *(IF(OR(R151="NINGUNO", R151="CUMPLEN CON LO SOLICITADO"),1,0))</f>
        <v>954.07</v>
      </c>
      <c r="T151" s="348"/>
      <c r="U151" s="78"/>
      <c r="V151" s="78"/>
      <c r="W151" s="49"/>
      <c r="X151" s="49"/>
      <c r="Y151" s="49"/>
      <c r="Z151" s="49"/>
      <c r="AA151" s="49"/>
      <c r="AB151" s="49"/>
      <c r="AC151" s="49"/>
      <c r="AD151" s="78"/>
      <c r="AE151" s="78"/>
      <c r="AF151" s="78"/>
      <c r="AG151" s="78"/>
      <c r="AH151" s="78"/>
      <c r="AI151" s="78"/>
    </row>
    <row r="152" spans="1:35" ht="24.75" customHeight="1" x14ac:dyDescent="0.2">
      <c r="A152" s="76"/>
      <c r="B152" s="348"/>
      <c r="C152" s="348"/>
      <c r="D152" s="348"/>
      <c r="E152" s="348"/>
      <c r="F152" s="348"/>
      <c r="G152" s="348"/>
      <c r="H152" s="348"/>
      <c r="I152" s="348"/>
      <c r="J152" s="80"/>
      <c r="K152" s="2"/>
      <c r="L152" s="80"/>
      <c r="M152" s="2"/>
      <c r="N152" s="348"/>
      <c r="O152" s="348"/>
      <c r="P152" s="348"/>
      <c r="Q152" s="348"/>
      <c r="R152" s="348"/>
      <c r="S152" s="348"/>
      <c r="T152" s="348"/>
      <c r="U152" s="78"/>
      <c r="V152" s="78"/>
      <c r="W152" s="49"/>
      <c r="X152" s="49"/>
      <c r="Y152" s="49"/>
      <c r="Z152" s="49"/>
      <c r="AA152" s="49"/>
      <c r="AB152" s="49"/>
      <c r="AC152" s="49"/>
      <c r="AD152" s="78"/>
      <c r="AE152" s="78"/>
      <c r="AF152" s="78"/>
      <c r="AG152" s="78"/>
      <c r="AH152" s="78"/>
      <c r="AI152" s="78"/>
    </row>
    <row r="153" spans="1:35" ht="24.75" customHeight="1" x14ac:dyDescent="0.2">
      <c r="A153" s="76"/>
      <c r="B153" s="349"/>
      <c r="C153" s="349"/>
      <c r="D153" s="349"/>
      <c r="E153" s="349"/>
      <c r="F153" s="349"/>
      <c r="G153" s="349"/>
      <c r="H153" s="349"/>
      <c r="I153" s="349"/>
      <c r="J153" s="80"/>
      <c r="K153" s="2"/>
      <c r="L153" s="80"/>
      <c r="M153" s="2"/>
      <c r="N153" s="349"/>
      <c r="O153" s="349"/>
      <c r="P153" s="349"/>
      <c r="Q153" s="349"/>
      <c r="R153" s="349"/>
      <c r="S153" s="349"/>
      <c r="T153" s="348"/>
      <c r="U153" s="78"/>
      <c r="V153" s="78"/>
      <c r="W153" s="49"/>
      <c r="X153" s="49"/>
      <c r="Y153" s="49"/>
      <c r="Z153" s="49"/>
      <c r="AA153" s="49"/>
      <c r="AB153" s="49"/>
      <c r="AC153" s="49"/>
      <c r="AD153" s="78"/>
      <c r="AE153" s="78"/>
      <c r="AF153" s="78"/>
      <c r="AG153" s="78"/>
      <c r="AH153" s="78"/>
      <c r="AI153" s="78"/>
    </row>
    <row r="154" spans="1:35" ht="24.75" hidden="1" customHeight="1" x14ac:dyDescent="0.2">
      <c r="A154" s="76"/>
      <c r="B154" s="351">
        <v>4</v>
      </c>
      <c r="C154" s="385">
        <v>42</v>
      </c>
      <c r="D154" s="385">
        <v>693</v>
      </c>
      <c r="E154" s="385" t="s">
        <v>65</v>
      </c>
      <c r="F154" s="385" t="s">
        <v>66</v>
      </c>
      <c r="G154" s="386">
        <v>125.18</v>
      </c>
      <c r="H154" s="354" t="s">
        <v>59</v>
      </c>
      <c r="I154" s="404">
        <v>1</v>
      </c>
      <c r="J154" s="80"/>
      <c r="K154" s="2">
        <v>531220</v>
      </c>
      <c r="L154" s="80"/>
      <c r="M154" s="2"/>
      <c r="N154" s="366"/>
      <c r="O154" s="366"/>
      <c r="P154" s="400"/>
      <c r="Q154" s="401"/>
      <c r="R154" s="401"/>
      <c r="S154" s="397">
        <f>IF(COUNTIF(J154:M156,"CUMPLE")&gt;=1,(G154*I154),0)* (IF(N154="PRESENTÓ CERTIFICADO",1,0))* (IF(O154="ACORDE A ITEM 5.2.1 (T.R.)",1,0) )* ( IF(OR(Q154="SIN OBSERVACIÓN", Q154="REQUERIMIENTOS SUBSANADOS"),1,0)) *(IF(OR(R154="NINGUNO", R154="CUMPLEN CON LO SOLICITADO"),1,0))</f>
        <v>0</v>
      </c>
      <c r="T154" s="348"/>
      <c r="U154" s="78"/>
      <c r="V154" s="78"/>
      <c r="W154" s="49"/>
      <c r="X154" s="49"/>
      <c r="Y154" s="49"/>
      <c r="Z154" s="49"/>
      <c r="AA154" s="49"/>
      <c r="AB154" s="49"/>
      <c r="AC154" s="49"/>
      <c r="AD154" s="78"/>
      <c r="AE154" s="78"/>
      <c r="AF154" s="78"/>
      <c r="AG154" s="78"/>
      <c r="AH154" s="78"/>
      <c r="AI154" s="78"/>
    </row>
    <row r="155" spans="1:35" ht="24.75" hidden="1" customHeight="1" x14ac:dyDescent="0.2">
      <c r="A155" s="76"/>
      <c r="B155" s="348"/>
      <c r="C155" s="348"/>
      <c r="D155" s="348"/>
      <c r="E155" s="348"/>
      <c r="F155" s="348"/>
      <c r="G155" s="348"/>
      <c r="H155" s="348"/>
      <c r="I155" s="348"/>
      <c r="J155" s="80"/>
      <c r="K155" s="2"/>
      <c r="L155" s="80"/>
      <c r="M155" s="2"/>
      <c r="N155" s="348"/>
      <c r="O155" s="348"/>
      <c r="P155" s="348"/>
      <c r="Q155" s="348"/>
      <c r="R155" s="348"/>
      <c r="S155" s="348"/>
      <c r="T155" s="348"/>
      <c r="U155" s="78"/>
      <c r="V155" s="78"/>
      <c r="W155" s="49"/>
      <c r="X155" s="49"/>
      <c r="Y155" s="49"/>
      <c r="Z155" s="49"/>
      <c r="AA155" s="49"/>
      <c r="AB155" s="49"/>
      <c r="AC155" s="49"/>
      <c r="AD155" s="78"/>
      <c r="AE155" s="78"/>
      <c r="AF155" s="78"/>
      <c r="AG155" s="78"/>
      <c r="AH155" s="78"/>
      <c r="AI155" s="78"/>
    </row>
    <row r="156" spans="1:35" ht="24.75" hidden="1" customHeight="1" x14ac:dyDescent="0.2">
      <c r="A156" s="76"/>
      <c r="B156" s="349"/>
      <c r="C156" s="349"/>
      <c r="D156" s="349"/>
      <c r="E156" s="349"/>
      <c r="F156" s="349"/>
      <c r="G156" s="349"/>
      <c r="H156" s="349"/>
      <c r="I156" s="349"/>
      <c r="J156" s="80"/>
      <c r="K156" s="2"/>
      <c r="L156" s="80"/>
      <c r="M156" s="2"/>
      <c r="N156" s="349"/>
      <c r="O156" s="349"/>
      <c r="P156" s="349"/>
      <c r="Q156" s="349"/>
      <c r="R156" s="349"/>
      <c r="S156" s="349"/>
      <c r="T156" s="348"/>
      <c r="U156" s="78"/>
      <c r="V156" s="78"/>
      <c r="W156" s="49"/>
      <c r="X156" s="49"/>
      <c r="Y156" s="49"/>
      <c r="Z156" s="49"/>
      <c r="AA156" s="49"/>
      <c r="AB156" s="49"/>
      <c r="AC156" s="49"/>
      <c r="AD156" s="78"/>
      <c r="AE156" s="78"/>
      <c r="AF156" s="78"/>
      <c r="AG156" s="78"/>
      <c r="AH156" s="78"/>
      <c r="AI156" s="78"/>
    </row>
    <row r="157" spans="1:35" ht="24.75" hidden="1" customHeight="1" x14ac:dyDescent="0.2">
      <c r="A157" s="76"/>
      <c r="B157" s="351">
        <v>5</v>
      </c>
      <c r="C157" s="352"/>
      <c r="D157" s="352"/>
      <c r="E157" s="352"/>
      <c r="F157" s="352"/>
      <c r="G157" s="353"/>
      <c r="H157" s="354"/>
      <c r="I157" s="387"/>
      <c r="J157" s="80"/>
      <c r="K157" s="2"/>
      <c r="L157" s="80"/>
      <c r="M157" s="2"/>
      <c r="N157" s="366"/>
      <c r="O157" s="366"/>
      <c r="P157" s="352"/>
      <c r="Q157" s="396"/>
      <c r="R157" s="396"/>
      <c r="S157" s="397">
        <f>IF(COUNTIF(J157:M159,"CUMPLE")&gt;=1,(G157*I157),0)* (IF(N157="PRESENTÓ CERTIFICADO",1,0))* (IF(O157="ACORDE A ITEM 5.2.1 (T.R.)",1,0) )* ( IF(OR(Q157="SIN OBSERVACIÓN", Q157="REQUERIMIENTOS SUBSANADOS"),1,0)) *(IF(OR(R157="NINGUNO", R157="CUMPLEN CON LO SOLICITADO"),1,0))</f>
        <v>0</v>
      </c>
      <c r="T157" s="348"/>
      <c r="U157" s="78"/>
      <c r="V157" s="78"/>
      <c r="W157" s="49"/>
      <c r="X157" s="49"/>
      <c r="Y157" s="49"/>
      <c r="Z157" s="49"/>
      <c r="AA157" s="49"/>
      <c r="AB157" s="49"/>
      <c r="AC157" s="49"/>
      <c r="AD157" s="78"/>
      <c r="AE157" s="78"/>
      <c r="AF157" s="78"/>
      <c r="AG157" s="78"/>
      <c r="AH157" s="78"/>
      <c r="AI157" s="78"/>
    </row>
    <row r="158" spans="1:35" ht="24.75" hidden="1" customHeight="1" x14ac:dyDescent="0.2">
      <c r="A158" s="76"/>
      <c r="B158" s="348"/>
      <c r="C158" s="348"/>
      <c r="D158" s="348"/>
      <c r="E158" s="348"/>
      <c r="F158" s="348"/>
      <c r="G158" s="348"/>
      <c r="H158" s="348"/>
      <c r="I158" s="348"/>
      <c r="J158" s="80"/>
      <c r="K158" s="2"/>
      <c r="L158" s="80"/>
      <c r="M158" s="2"/>
      <c r="N158" s="348"/>
      <c r="O158" s="348"/>
      <c r="P158" s="348"/>
      <c r="Q158" s="348"/>
      <c r="R158" s="348"/>
      <c r="S158" s="348"/>
      <c r="T158" s="348"/>
      <c r="U158" s="78"/>
      <c r="V158" s="78"/>
      <c r="W158" s="49"/>
      <c r="X158" s="49"/>
      <c r="Y158" s="49"/>
      <c r="Z158" s="49"/>
      <c r="AA158" s="49"/>
      <c r="AB158" s="49"/>
      <c r="AC158" s="49"/>
      <c r="AD158" s="78"/>
      <c r="AE158" s="78"/>
      <c r="AF158" s="78"/>
      <c r="AG158" s="78"/>
      <c r="AH158" s="78"/>
      <c r="AI158" s="78"/>
    </row>
    <row r="159" spans="1:35" ht="24.75" hidden="1" customHeight="1" x14ac:dyDescent="0.2">
      <c r="A159" s="76"/>
      <c r="B159" s="349"/>
      <c r="C159" s="349"/>
      <c r="D159" s="349"/>
      <c r="E159" s="349"/>
      <c r="F159" s="349"/>
      <c r="G159" s="349"/>
      <c r="H159" s="349"/>
      <c r="I159" s="349"/>
      <c r="J159" s="80"/>
      <c r="K159" s="2"/>
      <c r="L159" s="80"/>
      <c r="M159" s="2"/>
      <c r="N159" s="349"/>
      <c r="O159" s="349"/>
      <c r="P159" s="349"/>
      <c r="Q159" s="349"/>
      <c r="R159" s="349"/>
      <c r="S159" s="349"/>
      <c r="T159" s="349"/>
      <c r="U159" s="78"/>
      <c r="V159" s="78"/>
      <c r="W159" s="49"/>
      <c r="X159" s="49"/>
      <c r="Y159" s="49"/>
      <c r="Z159" s="49"/>
      <c r="AA159" s="78"/>
      <c r="AB159" s="78"/>
      <c r="AC159" s="78"/>
      <c r="AD159" s="78"/>
      <c r="AE159" s="78"/>
      <c r="AF159" s="78"/>
      <c r="AG159" s="78"/>
      <c r="AH159" s="78"/>
      <c r="AI159" s="78"/>
    </row>
    <row r="160" spans="1:35" ht="19.5" customHeight="1" x14ac:dyDescent="0.2">
      <c r="A160" s="65"/>
      <c r="B160" s="355" t="str">
        <f>IF(S161=" "," ",IF(S161&gt;=$H$6,"CUMPLE CON LA EXPERIENCIA REQUERIDA","NO CUMPLE CON LA EXPERIENCIA REQUERIDA"))</f>
        <v>CUMPLE CON LA EXPERIENCIA REQUERIDA</v>
      </c>
      <c r="C160" s="337"/>
      <c r="D160" s="337"/>
      <c r="E160" s="337"/>
      <c r="F160" s="337"/>
      <c r="G160" s="337"/>
      <c r="H160" s="337"/>
      <c r="I160" s="337"/>
      <c r="J160" s="337"/>
      <c r="K160" s="337"/>
      <c r="L160" s="337"/>
      <c r="M160" s="337"/>
      <c r="N160" s="337"/>
      <c r="O160" s="356"/>
      <c r="P160" s="398" t="s">
        <v>61</v>
      </c>
      <c r="Q160" s="362"/>
      <c r="R160" s="86"/>
      <c r="S160" s="87">
        <f>IF(T145="SI",SUM(S145:S159),0)</f>
        <v>5985.8099999999995</v>
      </c>
      <c r="T160" s="402" t="str">
        <f>IF(S161=" "," ",IF(S161&gt;=$H$6,"CUMPLE","NO CUMPLE"))</f>
        <v>CUMPLE</v>
      </c>
      <c r="U160" s="65"/>
      <c r="V160" s="65"/>
      <c r="W160" s="49"/>
      <c r="X160" s="49"/>
      <c r="Y160" s="49"/>
      <c r="Z160" s="49"/>
      <c r="AA160" s="65"/>
      <c r="AB160" s="65"/>
      <c r="AC160" s="65"/>
      <c r="AD160" s="65"/>
      <c r="AE160" s="65"/>
      <c r="AF160" s="65"/>
      <c r="AG160" s="65"/>
      <c r="AH160" s="65"/>
      <c r="AI160" s="65"/>
    </row>
    <row r="161" spans="1:35" ht="24.75" customHeight="1" x14ac:dyDescent="0.2">
      <c r="A161" s="78"/>
      <c r="B161" s="357"/>
      <c r="C161" s="358"/>
      <c r="D161" s="358"/>
      <c r="E161" s="358"/>
      <c r="F161" s="358"/>
      <c r="G161" s="358"/>
      <c r="H161" s="358"/>
      <c r="I161" s="358"/>
      <c r="J161" s="358"/>
      <c r="K161" s="358"/>
      <c r="L161" s="358"/>
      <c r="M161" s="358"/>
      <c r="N161" s="358"/>
      <c r="O161" s="359"/>
      <c r="P161" s="398" t="s">
        <v>62</v>
      </c>
      <c r="Q161" s="362"/>
      <c r="R161" s="86"/>
      <c r="S161" s="88">
        <f>IFERROR((S160/$P$6)," ")</f>
        <v>10.942979890310784</v>
      </c>
      <c r="T161" s="349"/>
      <c r="U161" s="78"/>
      <c r="V161" s="78"/>
      <c r="W161" s="49"/>
      <c r="X161" s="49"/>
      <c r="Y161" s="49"/>
      <c r="Z161" s="49"/>
      <c r="AA161" s="78"/>
      <c r="AB161" s="78"/>
      <c r="AC161" s="78"/>
      <c r="AD161" s="78"/>
      <c r="AE161" s="78"/>
      <c r="AF161" s="78"/>
      <c r="AG161" s="78"/>
      <c r="AH161" s="78"/>
      <c r="AI161" s="78"/>
    </row>
    <row r="162" spans="1:35" ht="30" customHeight="1" x14ac:dyDescent="0.2">
      <c r="A162" s="49"/>
      <c r="B162" s="49"/>
      <c r="C162" s="49"/>
      <c r="D162" s="49"/>
      <c r="E162" s="61"/>
      <c r="F162" s="62"/>
      <c r="G162" s="62"/>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row>
    <row r="163" spans="1:35" ht="30" customHeight="1" x14ac:dyDescent="0.2">
      <c r="A163" s="49"/>
      <c r="B163" s="49"/>
      <c r="C163" s="49"/>
      <c r="D163" s="49"/>
      <c r="E163" s="61"/>
      <c r="F163" s="62"/>
      <c r="G163" s="62"/>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row>
    <row r="164" spans="1:35" ht="36" customHeight="1" x14ac:dyDescent="0.2">
      <c r="A164" s="49"/>
      <c r="B164" s="63">
        <v>8</v>
      </c>
      <c r="C164" s="363" t="s">
        <v>63</v>
      </c>
      <c r="D164" s="361"/>
      <c r="E164" s="362"/>
      <c r="F164" s="360" t="str">
        <f>IFERROR(VLOOKUP(B164,LISTA_OFERENTES,2,FALSE)," ")</f>
        <v>FAMOC DEPANEL S.A.</v>
      </c>
      <c r="G164" s="361"/>
      <c r="H164" s="361"/>
      <c r="I164" s="361"/>
      <c r="J164" s="361"/>
      <c r="K164" s="361"/>
      <c r="L164" s="361"/>
      <c r="M164" s="361"/>
      <c r="N164" s="361"/>
      <c r="O164" s="362"/>
      <c r="P164" s="399" t="s">
        <v>39</v>
      </c>
      <c r="Q164" s="361"/>
      <c r="R164" s="362"/>
      <c r="S164" s="64">
        <f>5-(INT(COUNTBLANK(C167:C181))-10)</f>
        <v>3</v>
      </c>
      <c r="T164" s="65"/>
      <c r="U164" s="49"/>
      <c r="V164" s="49"/>
      <c r="W164" s="49"/>
      <c r="X164" s="49"/>
      <c r="Y164" s="49"/>
      <c r="Z164" s="49"/>
      <c r="AA164" s="49"/>
      <c r="AB164" s="49"/>
      <c r="AC164" s="49"/>
      <c r="AD164" s="49"/>
      <c r="AE164" s="49"/>
      <c r="AF164" s="49"/>
      <c r="AG164" s="49"/>
      <c r="AH164" s="49"/>
      <c r="AI164" s="49"/>
    </row>
    <row r="165" spans="1:35" ht="84.75" customHeight="1" x14ac:dyDescent="0.25">
      <c r="A165" s="79"/>
      <c r="B165" s="364" t="s">
        <v>40</v>
      </c>
      <c r="C165" s="365" t="s">
        <v>41</v>
      </c>
      <c r="D165" s="365" t="s">
        <v>42</v>
      </c>
      <c r="E165" s="365" t="s">
        <v>43</v>
      </c>
      <c r="F165" s="365" t="s">
        <v>44</v>
      </c>
      <c r="G165" s="365" t="s">
        <v>45</v>
      </c>
      <c r="H165" s="365" t="s">
        <v>46</v>
      </c>
      <c r="I165" s="365" t="s">
        <v>47</v>
      </c>
      <c r="J165" s="391" t="s">
        <v>48</v>
      </c>
      <c r="K165" s="361"/>
      <c r="L165" s="361"/>
      <c r="M165" s="362"/>
      <c r="N165" s="365" t="s">
        <v>49</v>
      </c>
      <c r="O165" s="365" t="s">
        <v>50</v>
      </c>
      <c r="P165" s="89" t="s">
        <v>51</v>
      </c>
      <c r="Q165" s="89"/>
      <c r="R165" s="365" t="s">
        <v>52</v>
      </c>
      <c r="S165" s="365" t="s">
        <v>53</v>
      </c>
      <c r="T165" s="365" t="str">
        <f>T11</f>
        <v xml:space="preserve">CUMPLE CON EL REQUERIMIENTO OBLIGATORIO DE ESTAR CLASIFICADO EN EL CÓDIGOSDE LA CLASIFICAICÓN UNSPSC: 561115 </v>
      </c>
      <c r="U165" s="90"/>
      <c r="V165" s="90"/>
      <c r="W165" s="49"/>
      <c r="X165" s="49"/>
      <c r="Y165" s="49"/>
      <c r="Z165" s="49"/>
      <c r="AA165" s="49"/>
      <c r="AB165" s="49"/>
      <c r="AC165" s="49"/>
      <c r="AD165" s="79"/>
      <c r="AE165" s="79"/>
      <c r="AF165" s="79"/>
      <c r="AG165" s="79"/>
      <c r="AH165" s="79"/>
      <c r="AI165" s="79"/>
    </row>
    <row r="166" spans="1:35" ht="49.5" customHeight="1" x14ac:dyDescent="0.25">
      <c r="A166" s="79"/>
      <c r="B166" s="349"/>
      <c r="C166" s="349"/>
      <c r="D166" s="349"/>
      <c r="E166" s="349"/>
      <c r="F166" s="349"/>
      <c r="G166" s="349"/>
      <c r="H166" s="349"/>
      <c r="I166" s="349"/>
      <c r="J166" s="392" t="s">
        <v>64</v>
      </c>
      <c r="K166" s="361"/>
      <c r="L166" s="361"/>
      <c r="M166" s="362"/>
      <c r="N166" s="349"/>
      <c r="O166" s="349"/>
      <c r="P166" s="69" t="s">
        <v>9</v>
      </c>
      <c r="Q166" s="69" t="s">
        <v>57</v>
      </c>
      <c r="R166" s="349"/>
      <c r="S166" s="349"/>
      <c r="T166" s="349"/>
      <c r="U166" s="90"/>
      <c r="V166" s="90"/>
      <c r="W166" s="49"/>
      <c r="X166" s="49"/>
      <c r="Y166" s="49"/>
      <c r="Z166" s="49"/>
      <c r="AA166" s="49"/>
      <c r="AB166" s="49"/>
      <c r="AC166" s="49"/>
      <c r="AD166" s="79"/>
      <c r="AE166" s="79"/>
      <c r="AF166" s="79"/>
      <c r="AG166" s="79"/>
      <c r="AH166" s="79"/>
      <c r="AI166" s="79"/>
    </row>
    <row r="167" spans="1:35" ht="24.75" customHeight="1" x14ac:dyDescent="0.2">
      <c r="A167" s="76"/>
      <c r="B167" s="351">
        <v>1</v>
      </c>
      <c r="C167" s="352">
        <v>11</v>
      </c>
      <c r="D167" s="352">
        <v>29</v>
      </c>
      <c r="E167" s="352">
        <v>58000006968</v>
      </c>
      <c r="F167" s="352" t="s">
        <v>318</v>
      </c>
      <c r="G167" s="353">
        <v>3089.03</v>
      </c>
      <c r="H167" s="354" t="s">
        <v>59</v>
      </c>
      <c r="I167" s="387">
        <v>1</v>
      </c>
      <c r="J167" s="80" t="s">
        <v>237</v>
      </c>
      <c r="K167" s="2">
        <f>+$K$13</f>
        <v>561115</v>
      </c>
      <c r="L167" s="80"/>
      <c r="M167" s="2"/>
      <c r="N167" s="366" t="s">
        <v>257</v>
      </c>
      <c r="O167" s="366" t="s">
        <v>258</v>
      </c>
      <c r="P167" s="352"/>
      <c r="Q167" s="396" t="s">
        <v>259</v>
      </c>
      <c r="R167" s="396" t="s">
        <v>260</v>
      </c>
      <c r="S167" s="397">
        <f>IF(COUNTIF(J167:M169,"CUMPLE")&gt;=1,(G167*I167),0)* (IF(N167="PRESENTÓ CERTIFICADO",1,0))* (IF(O167="ACORDE A ITEM 5.2.1 (T.R.)",1,0) )* ( IF(OR(Q167="SIN OBSERVACIÓN", Q167="REQUERIMIENTOS SUBSANADOS"),1,0)) *(IF(OR(R167="NINGUNO", R167="CUMPLEN CON LO SOLICITADO"),1,0))</f>
        <v>3089.03</v>
      </c>
      <c r="T167" s="403" t="s">
        <v>60</v>
      </c>
      <c r="U167" s="78"/>
      <c r="V167" s="78"/>
      <c r="W167" s="49"/>
      <c r="X167" s="49"/>
      <c r="Y167" s="49"/>
      <c r="Z167" s="49"/>
      <c r="AA167" s="49"/>
      <c r="AB167" s="49"/>
      <c r="AC167" s="49"/>
      <c r="AD167" s="78"/>
      <c r="AE167" s="78"/>
      <c r="AF167" s="78"/>
      <c r="AG167" s="78"/>
      <c r="AH167" s="78"/>
      <c r="AI167" s="78"/>
    </row>
    <row r="168" spans="1:35" ht="24.75" customHeight="1" x14ac:dyDescent="0.2">
      <c r="A168" s="76"/>
      <c r="B168" s="348"/>
      <c r="C168" s="348"/>
      <c r="D168" s="348"/>
      <c r="E168" s="348"/>
      <c r="F168" s="348"/>
      <c r="G168" s="348"/>
      <c r="H168" s="348"/>
      <c r="I168" s="348"/>
      <c r="J168" s="80"/>
      <c r="K168" s="2"/>
      <c r="L168" s="80"/>
      <c r="M168" s="2"/>
      <c r="N168" s="348"/>
      <c r="O168" s="348"/>
      <c r="P168" s="348"/>
      <c r="Q168" s="348"/>
      <c r="R168" s="348"/>
      <c r="S168" s="348"/>
      <c r="T168" s="348"/>
      <c r="U168" s="78"/>
      <c r="V168" s="78"/>
      <c r="W168" s="49"/>
      <c r="X168" s="49"/>
      <c r="Y168" s="49"/>
      <c r="Z168" s="49"/>
      <c r="AA168" s="49"/>
      <c r="AB168" s="49"/>
      <c r="AC168" s="49"/>
      <c r="AD168" s="78"/>
      <c r="AE168" s="78"/>
      <c r="AF168" s="78"/>
      <c r="AG168" s="78"/>
      <c r="AH168" s="78"/>
      <c r="AI168" s="78"/>
    </row>
    <row r="169" spans="1:35" ht="24.75" customHeight="1" x14ac:dyDescent="0.2">
      <c r="A169" s="76"/>
      <c r="B169" s="349"/>
      <c r="C169" s="349"/>
      <c r="D169" s="349"/>
      <c r="E169" s="349"/>
      <c r="F169" s="349"/>
      <c r="G169" s="349"/>
      <c r="H169" s="349"/>
      <c r="I169" s="349"/>
      <c r="J169" s="80"/>
      <c r="K169" s="2"/>
      <c r="L169" s="80"/>
      <c r="M169" s="2"/>
      <c r="N169" s="349"/>
      <c r="O169" s="349"/>
      <c r="P169" s="349"/>
      <c r="Q169" s="349"/>
      <c r="R169" s="349"/>
      <c r="S169" s="349"/>
      <c r="T169" s="348"/>
      <c r="U169" s="78"/>
      <c r="V169" s="78"/>
      <c r="W169" s="49"/>
      <c r="X169" s="49"/>
      <c r="Y169" s="49"/>
      <c r="Z169" s="49"/>
      <c r="AA169" s="49"/>
      <c r="AB169" s="49"/>
      <c r="AC169" s="49"/>
      <c r="AD169" s="78"/>
      <c r="AE169" s="78"/>
      <c r="AF169" s="78"/>
      <c r="AG169" s="78"/>
      <c r="AH169" s="78"/>
      <c r="AI169" s="78"/>
    </row>
    <row r="170" spans="1:35" ht="24.75" customHeight="1" x14ac:dyDescent="0.2">
      <c r="A170" s="76"/>
      <c r="B170" s="351">
        <v>2</v>
      </c>
      <c r="C170" s="385">
        <v>87</v>
      </c>
      <c r="D170" s="385">
        <v>116</v>
      </c>
      <c r="E170" s="385" t="s">
        <v>323</v>
      </c>
      <c r="F170" s="385" t="s">
        <v>319</v>
      </c>
      <c r="G170" s="386">
        <v>7106.85</v>
      </c>
      <c r="H170" s="354" t="s">
        <v>59</v>
      </c>
      <c r="I170" s="387">
        <v>1</v>
      </c>
      <c r="J170" s="80" t="s">
        <v>237</v>
      </c>
      <c r="K170" s="2">
        <f>+$K$13</f>
        <v>561115</v>
      </c>
      <c r="L170" s="80"/>
      <c r="M170" s="2"/>
      <c r="N170" s="366" t="s">
        <v>257</v>
      </c>
      <c r="O170" s="366" t="s">
        <v>258</v>
      </c>
      <c r="P170" s="352"/>
      <c r="Q170" s="396" t="s">
        <v>259</v>
      </c>
      <c r="R170" s="396" t="s">
        <v>260</v>
      </c>
      <c r="S170" s="397">
        <f>IF(COUNTIF(J170:M172,"CUMPLE")&gt;=1,(G170*I170),0)* (IF(N170="PRESENTÓ CERTIFICADO",1,0))* (IF(O170="ACORDE A ITEM 5.2.1 (T.R.)",1,0) )* ( IF(OR(Q170="SIN OBSERVACIÓN", Q170="REQUERIMIENTOS SUBSANADOS"),1,0)) *(IF(OR(R170="NINGUNO", R170="CUMPLEN CON LO SOLICITADO"),1,0))</f>
        <v>7106.85</v>
      </c>
      <c r="T170" s="348"/>
      <c r="U170" s="78"/>
      <c r="V170" s="78"/>
      <c r="W170" s="49"/>
      <c r="X170" s="49"/>
      <c r="Y170" s="49"/>
      <c r="Z170" s="49"/>
      <c r="AA170" s="49"/>
      <c r="AB170" s="49"/>
      <c r="AC170" s="49"/>
      <c r="AD170" s="78"/>
      <c r="AE170" s="78"/>
      <c r="AF170" s="78"/>
      <c r="AG170" s="78"/>
      <c r="AH170" s="78"/>
      <c r="AI170" s="78"/>
    </row>
    <row r="171" spans="1:35" ht="24.75" customHeight="1" x14ac:dyDescent="0.2">
      <c r="A171" s="76"/>
      <c r="B171" s="348"/>
      <c r="C171" s="348"/>
      <c r="D171" s="348"/>
      <c r="E171" s="348"/>
      <c r="F171" s="348"/>
      <c r="G171" s="348"/>
      <c r="H171" s="348"/>
      <c r="I171" s="348"/>
      <c r="J171" s="80"/>
      <c r="K171" s="2"/>
      <c r="L171" s="80"/>
      <c r="M171" s="2"/>
      <c r="N171" s="348"/>
      <c r="O171" s="348"/>
      <c r="P171" s="348"/>
      <c r="Q171" s="348"/>
      <c r="R171" s="348"/>
      <c r="S171" s="348"/>
      <c r="T171" s="348"/>
      <c r="U171" s="78"/>
      <c r="V171" s="78"/>
      <c r="W171" s="49"/>
      <c r="X171" s="49"/>
      <c r="Y171" s="49"/>
      <c r="Z171" s="49"/>
      <c r="AA171" s="49"/>
      <c r="AB171" s="49"/>
      <c r="AC171" s="49"/>
      <c r="AD171" s="78"/>
      <c r="AE171" s="78"/>
      <c r="AF171" s="78"/>
      <c r="AG171" s="78"/>
      <c r="AH171" s="78"/>
      <c r="AI171" s="78"/>
    </row>
    <row r="172" spans="1:35" ht="24.75" customHeight="1" x14ac:dyDescent="0.2">
      <c r="A172" s="76"/>
      <c r="B172" s="349"/>
      <c r="C172" s="349"/>
      <c r="D172" s="349"/>
      <c r="E172" s="349"/>
      <c r="F172" s="349"/>
      <c r="G172" s="349"/>
      <c r="H172" s="349"/>
      <c r="I172" s="349"/>
      <c r="J172" s="80"/>
      <c r="K172" s="2"/>
      <c r="L172" s="80"/>
      <c r="M172" s="2"/>
      <c r="N172" s="349"/>
      <c r="O172" s="349"/>
      <c r="P172" s="349"/>
      <c r="Q172" s="349"/>
      <c r="R172" s="349"/>
      <c r="S172" s="349"/>
      <c r="T172" s="348"/>
      <c r="U172" s="78"/>
      <c r="V172" s="78"/>
      <c r="W172" s="49"/>
      <c r="X172" s="49"/>
      <c r="Y172" s="49"/>
      <c r="Z172" s="49"/>
      <c r="AA172" s="49"/>
      <c r="AB172" s="49"/>
      <c r="AC172" s="49"/>
      <c r="AD172" s="78"/>
      <c r="AE172" s="78"/>
      <c r="AF172" s="78"/>
      <c r="AG172" s="78"/>
      <c r="AH172" s="78"/>
      <c r="AI172" s="78"/>
    </row>
    <row r="173" spans="1:35" ht="24.75" customHeight="1" x14ac:dyDescent="0.2">
      <c r="A173" s="76"/>
      <c r="B173" s="351">
        <v>3</v>
      </c>
      <c r="C173" s="352">
        <v>131</v>
      </c>
      <c r="D173" s="352">
        <v>158</v>
      </c>
      <c r="E173" s="352" t="s">
        <v>324</v>
      </c>
      <c r="F173" s="352" t="s">
        <v>320</v>
      </c>
      <c r="G173" s="353">
        <v>1432.07</v>
      </c>
      <c r="H173" s="354" t="s">
        <v>59</v>
      </c>
      <c r="I173" s="387">
        <v>1</v>
      </c>
      <c r="J173" s="80" t="s">
        <v>237</v>
      </c>
      <c r="K173" s="2">
        <f>+$K$13</f>
        <v>561115</v>
      </c>
      <c r="L173" s="80"/>
      <c r="M173" s="2"/>
      <c r="N173" s="366" t="s">
        <v>257</v>
      </c>
      <c r="O173" s="366" t="s">
        <v>258</v>
      </c>
      <c r="P173" s="352"/>
      <c r="Q173" s="396" t="s">
        <v>259</v>
      </c>
      <c r="R173" s="396" t="s">
        <v>260</v>
      </c>
      <c r="S173" s="397">
        <f>IF(COUNTIF(J173:M175,"CUMPLE")&gt;=1,(G173*I173),0)* (IF(N173="PRESENTÓ CERTIFICADO",1,0))* (IF(O173="ACORDE A ITEM 5.2.1 (T.R.)",1,0) )* ( IF(OR(Q173="SIN OBSERVACIÓN", Q173="REQUERIMIENTOS SUBSANADOS"),1,0)) *(IF(OR(R173="NINGUNO", R173="CUMPLEN CON LO SOLICITADO"),1,0))</f>
        <v>1432.07</v>
      </c>
      <c r="T173" s="348"/>
      <c r="U173" s="78"/>
      <c r="V173" s="78"/>
      <c r="W173" s="49"/>
      <c r="X173" s="49"/>
      <c r="Y173" s="49"/>
      <c r="Z173" s="49"/>
      <c r="AA173" s="49"/>
      <c r="AB173" s="49"/>
      <c r="AC173" s="49"/>
      <c r="AD173" s="78"/>
      <c r="AE173" s="78"/>
      <c r="AF173" s="78"/>
      <c r="AG173" s="78"/>
      <c r="AH173" s="78"/>
      <c r="AI173" s="78"/>
    </row>
    <row r="174" spans="1:35" ht="24.75" customHeight="1" x14ac:dyDescent="0.2">
      <c r="A174" s="76"/>
      <c r="B174" s="348"/>
      <c r="C174" s="348"/>
      <c r="D174" s="348"/>
      <c r="E174" s="348"/>
      <c r="F174" s="348"/>
      <c r="G174" s="348"/>
      <c r="H174" s="348"/>
      <c r="I174" s="348"/>
      <c r="J174" s="80"/>
      <c r="K174" s="2"/>
      <c r="L174" s="80"/>
      <c r="M174" s="2"/>
      <c r="N174" s="348"/>
      <c r="O174" s="348"/>
      <c r="P174" s="348"/>
      <c r="Q174" s="348"/>
      <c r="R174" s="348"/>
      <c r="S174" s="348"/>
      <c r="T174" s="348"/>
      <c r="U174" s="78"/>
      <c r="V174" s="78"/>
      <c r="W174" s="49"/>
      <c r="X174" s="49"/>
      <c r="Y174" s="49"/>
      <c r="Z174" s="49"/>
      <c r="AA174" s="49"/>
      <c r="AB174" s="49"/>
      <c r="AC174" s="49"/>
      <c r="AD174" s="78"/>
      <c r="AE174" s="78"/>
      <c r="AF174" s="78"/>
      <c r="AG174" s="78"/>
      <c r="AH174" s="78"/>
      <c r="AI174" s="78"/>
    </row>
    <row r="175" spans="1:35" ht="24.75" customHeight="1" x14ac:dyDescent="0.2">
      <c r="A175" s="76"/>
      <c r="B175" s="349"/>
      <c r="C175" s="349"/>
      <c r="D175" s="349"/>
      <c r="E175" s="349"/>
      <c r="F175" s="349"/>
      <c r="G175" s="349"/>
      <c r="H175" s="349"/>
      <c r="I175" s="349"/>
      <c r="J175" s="80"/>
      <c r="K175" s="2"/>
      <c r="L175" s="80"/>
      <c r="M175" s="2"/>
      <c r="N175" s="349"/>
      <c r="O175" s="349"/>
      <c r="P175" s="349"/>
      <c r="Q175" s="349"/>
      <c r="R175" s="349"/>
      <c r="S175" s="349"/>
      <c r="T175" s="348"/>
      <c r="U175" s="78"/>
      <c r="V175" s="78"/>
      <c r="W175" s="49"/>
      <c r="X175" s="49"/>
      <c r="Y175" s="49"/>
      <c r="Z175" s="49"/>
      <c r="AA175" s="49"/>
      <c r="AB175" s="49"/>
      <c r="AC175" s="49"/>
      <c r="AD175" s="78"/>
      <c r="AE175" s="78"/>
      <c r="AF175" s="78"/>
      <c r="AG175" s="78"/>
      <c r="AH175" s="78"/>
      <c r="AI175" s="78"/>
    </row>
    <row r="176" spans="1:35" ht="24.75" hidden="1" customHeight="1" x14ac:dyDescent="0.2">
      <c r="A176" s="76"/>
      <c r="B176" s="351">
        <v>4</v>
      </c>
      <c r="C176" s="385"/>
      <c r="D176" s="385"/>
      <c r="E176" s="385"/>
      <c r="F176" s="385"/>
      <c r="G176" s="386"/>
      <c r="H176" s="354"/>
      <c r="I176" s="404"/>
      <c r="J176" s="80"/>
      <c r="K176" s="2">
        <v>531220</v>
      </c>
      <c r="L176" s="80"/>
      <c r="M176" s="2"/>
      <c r="N176" s="366"/>
      <c r="O176" s="366"/>
      <c r="P176" s="400"/>
      <c r="Q176" s="401"/>
      <c r="R176" s="401"/>
      <c r="S176" s="397">
        <f>IF(COUNTIF(J176:M178,"CUMPLE")&gt;=1,(G176*I176),0)* (IF(N176="PRESENTÓ CERTIFICADO",1,0))* (IF(O176="ACORDE A ITEM 5.2.1 (T.R.)",1,0) )* ( IF(OR(Q176="SIN OBSERVACIÓN", Q176="REQUERIMIENTOS SUBSANADOS"),1,0)) *(IF(OR(R176="NINGUNO", R176="CUMPLEN CON LO SOLICITADO"),1,0))</f>
        <v>0</v>
      </c>
      <c r="T176" s="348"/>
      <c r="U176" s="78"/>
      <c r="V176" s="78"/>
      <c r="W176" s="49"/>
      <c r="X176" s="49"/>
      <c r="Y176" s="49"/>
      <c r="Z176" s="49"/>
      <c r="AA176" s="49"/>
      <c r="AB176" s="49"/>
      <c r="AC176" s="49"/>
      <c r="AD176" s="78"/>
      <c r="AE176" s="78"/>
      <c r="AF176" s="78"/>
      <c r="AG176" s="78"/>
      <c r="AH176" s="78"/>
      <c r="AI176" s="78"/>
    </row>
    <row r="177" spans="1:35" ht="24.75" hidden="1" customHeight="1" x14ac:dyDescent="0.2">
      <c r="A177" s="76"/>
      <c r="B177" s="348"/>
      <c r="C177" s="348"/>
      <c r="D177" s="348"/>
      <c r="E177" s="348"/>
      <c r="F177" s="348"/>
      <c r="G177" s="348"/>
      <c r="H177" s="348"/>
      <c r="I177" s="348"/>
      <c r="J177" s="80"/>
      <c r="K177" s="2"/>
      <c r="L177" s="80"/>
      <c r="M177" s="2"/>
      <c r="N177" s="348"/>
      <c r="O177" s="348"/>
      <c r="P177" s="348"/>
      <c r="Q177" s="348"/>
      <c r="R177" s="348"/>
      <c r="S177" s="348"/>
      <c r="T177" s="348"/>
      <c r="U177" s="78"/>
      <c r="V177" s="78"/>
      <c r="W177" s="49"/>
      <c r="X177" s="49"/>
      <c r="Y177" s="49"/>
      <c r="Z177" s="49"/>
      <c r="AA177" s="49"/>
      <c r="AB177" s="49"/>
      <c r="AC177" s="49"/>
      <c r="AD177" s="78"/>
      <c r="AE177" s="78"/>
      <c r="AF177" s="78"/>
      <c r="AG177" s="78"/>
      <c r="AH177" s="78"/>
      <c r="AI177" s="78"/>
    </row>
    <row r="178" spans="1:35" ht="24.75" hidden="1" customHeight="1" x14ac:dyDescent="0.2">
      <c r="A178" s="76"/>
      <c r="B178" s="349"/>
      <c r="C178" s="349"/>
      <c r="D178" s="349"/>
      <c r="E178" s="349"/>
      <c r="F178" s="349"/>
      <c r="G178" s="349"/>
      <c r="H178" s="349"/>
      <c r="I178" s="349"/>
      <c r="J178" s="80"/>
      <c r="K178" s="2"/>
      <c r="L178" s="80"/>
      <c r="M178" s="2"/>
      <c r="N178" s="349"/>
      <c r="O178" s="349"/>
      <c r="P178" s="349"/>
      <c r="Q178" s="349"/>
      <c r="R178" s="349"/>
      <c r="S178" s="349"/>
      <c r="T178" s="348"/>
      <c r="U178" s="78"/>
      <c r="V178" s="78"/>
      <c r="W178" s="49"/>
      <c r="X178" s="49"/>
      <c r="Y178" s="49"/>
      <c r="Z178" s="49"/>
      <c r="AA178" s="49"/>
      <c r="AB178" s="49"/>
      <c r="AC178" s="49"/>
      <c r="AD178" s="78"/>
      <c r="AE178" s="78"/>
      <c r="AF178" s="78"/>
      <c r="AG178" s="78"/>
      <c r="AH178" s="78"/>
      <c r="AI178" s="78"/>
    </row>
    <row r="179" spans="1:35" ht="24.75" hidden="1" customHeight="1" x14ac:dyDescent="0.2">
      <c r="A179" s="76"/>
      <c r="B179" s="351">
        <v>5</v>
      </c>
      <c r="C179" s="352"/>
      <c r="D179" s="352"/>
      <c r="E179" s="352"/>
      <c r="F179" s="352"/>
      <c r="G179" s="353"/>
      <c r="H179" s="354"/>
      <c r="I179" s="387"/>
      <c r="J179" s="80"/>
      <c r="K179" s="2"/>
      <c r="L179" s="80"/>
      <c r="M179" s="2"/>
      <c r="N179" s="366"/>
      <c r="O179" s="366"/>
      <c r="P179" s="352"/>
      <c r="Q179" s="396"/>
      <c r="R179" s="396"/>
      <c r="S179" s="397">
        <f>IF(COUNTIF(J179:M181,"CUMPLE")&gt;=1,(G179*I179),0)* (IF(N179="PRESENTÓ CERTIFICADO",1,0))* (IF(O179="ACORDE A ITEM 5.2.1 (T.R.)",1,0) )* ( IF(OR(Q179="SIN OBSERVACIÓN", Q179="REQUERIMIENTOS SUBSANADOS"),1,0)) *(IF(OR(R179="NINGUNO", R179="CUMPLEN CON LO SOLICITADO"),1,0))</f>
        <v>0</v>
      </c>
      <c r="T179" s="348"/>
      <c r="U179" s="78"/>
      <c r="V179" s="78"/>
      <c r="W179" s="49"/>
      <c r="X179" s="49"/>
      <c r="Y179" s="49"/>
      <c r="Z179" s="49"/>
      <c r="AA179" s="49"/>
      <c r="AB179" s="49"/>
      <c r="AC179" s="49"/>
      <c r="AD179" s="78"/>
      <c r="AE179" s="78"/>
      <c r="AF179" s="78"/>
      <c r="AG179" s="78"/>
      <c r="AH179" s="78"/>
      <c r="AI179" s="78"/>
    </row>
    <row r="180" spans="1:35" ht="24.75" hidden="1" customHeight="1" x14ac:dyDescent="0.2">
      <c r="A180" s="76"/>
      <c r="B180" s="348"/>
      <c r="C180" s="348"/>
      <c r="D180" s="348"/>
      <c r="E180" s="348"/>
      <c r="F180" s="348"/>
      <c r="G180" s="348"/>
      <c r="H180" s="348"/>
      <c r="I180" s="348"/>
      <c r="J180" s="80"/>
      <c r="K180" s="2"/>
      <c r="L180" s="80"/>
      <c r="M180" s="2"/>
      <c r="N180" s="348"/>
      <c r="O180" s="348"/>
      <c r="P180" s="348"/>
      <c r="Q180" s="348"/>
      <c r="R180" s="348"/>
      <c r="S180" s="348"/>
      <c r="T180" s="348"/>
      <c r="U180" s="78"/>
      <c r="V180" s="78"/>
      <c r="W180" s="49"/>
      <c r="X180" s="49"/>
      <c r="Y180" s="49"/>
      <c r="Z180" s="49"/>
      <c r="AA180" s="49"/>
      <c r="AB180" s="49"/>
      <c r="AC180" s="49"/>
      <c r="AD180" s="78"/>
      <c r="AE180" s="78"/>
      <c r="AF180" s="78"/>
      <c r="AG180" s="78"/>
      <c r="AH180" s="78"/>
      <c r="AI180" s="78"/>
    </row>
    <row r="181" spans="1:35" ht="24.75" hidden="1" customHeight="1" x14ac:dyDescent="0.2">
      <c r="A181" s="76"/>
      <c r="B181" s="349"/>
      <c r="C181" s="349"/>
      <c r="D181" s="349"/>
      <c r="E181" s="349"/>
      <c r="F181" s="349"/>
      <c r="G181" s="349"/>
      <c r="H181" s="349"/>
      <c r="I181" s="349"/>
      <c r="J181" s="80"/>
      <c r="K181" s="2"/>
      <c r="L181" s="80"/>
      <c r="M181" s="2"/>
      <c r="N181" s="349"/>
      <c r="O181" s="349"/>
      <c r="P181" s="349"/>
      <c r="Q181" s="349"/>
      <c r="R181" s="349"/>
      <c r="S181" s="349"/>
      <c r="T181" s="349"/>
      <c r="U181" s="78"/>
      <c r="V181" s="78"/>
      <c r="W181" s="49"/>
      <c r="X181" s="49"/>
      <c r="Y181" s="49"/>
      <c r="Z181" s="49"/>
      <c r="AA181" s="78"/>
      <c r="AB181" s="78"/>
      <c r="AC181" s="78"/>
      <c r="AD181" s="78"/>
      <c r="AE181" s="78"/>
      <c r="AF181" s="78"/>
      <c r="AG181" s="78"/>
      <c r="AH181" s="78"/>
      <c r="AI181" s="78"/>
    </row>
    <row r="182" spans="1:35" ht="24.75" customHeight="1" x14ac:dyDescent="0.2">
      <c r="A182" s="65"/>
      <c r="B182" s="355" t="str">
        <f>IF(S183=" "," ",IF(S183&gt;=$H$6,"CUMPLE CON LA EXPERIENCIA REQUERIDA","NO CUMPLE CON LA EXPERIENCIA REQUERIDA"))</f>
        <v>CUMPLE CON LA EXPERIENCIA REQUERIDA</v>
      </c>
      <c r="C182" s="337"/>
      <c r="D182" s="337"/>
      <c r="E182" s="337"/>
      <c r="F182" s="337"/>
      <c r="G182" s="337"/>
      <c r="H182" s="337"/>
      <c r="I182" s="337"/>
      <c r="J182" s="337"/>
      <c r="K182" s="337"/>
      <c r="L182" s="337"/>
      <c r="M182" s="337"/>
      <c r="N182" s="337"/>
      <c r="O182" s="356"/>
      <c r="P182" s="398" t="s">
        <v>61</v>
      </c>
      <c r="Q182" s="362"/>
      <c r="R182" s="86"/>
      <c r="S182" s="87">
        <f>IF(T167="SI",SUM(S167:S181),0)</f>
        <v>11627.95</v>
      </c>
      <c r="T182" s="402" t="str">
        <f>IF(S183=" "," ",IF(S183&gt;=$H$6,"CUMPLE","NO CUMPLE"))</f>
        <v>CUMPLE</v>
      </c>
      <c r="U182" s="65"/>
      <c r="V182" s="65"/>
      <c r="W182" s="49"/>
      <c r="X182" s="49"/>
      <c r="Y182" s="49"/>
      <c r="Z182" s="49"/>
      <c r="AA182" s="65"/>
      <c r="AB182" s="65"/>
      <c r="AC182" s="65"/>
      <c r="AD182" s="65"/>
      <c r="AE182" s="65"/>
      <c r="AF182" s="65"/>
      <c r="AG182" s="65"/>
      <c r="AH182" s="65"/>
      <c r="AI182" s="65"/>
    </row>
    <row r="183" spans="1:35" ht="24.75" customHeight="1" x14ac:dyDescent="0.2">
      <c r="A183" s="78"/>
      <c r="B183" s="357"/>
      <c r="C183" s="358"/>
      <c r="D183" s="358"/>
      <c r="E183" s="358"/>
      <c r="F183" s="358"/>
      <c r="G183" s="358"/>
      <c r="H183" s="358"/>
      <c r="I183" s="358"/>
      <c r="J183" s="358"/>
      <c r="K183" s="358"/>
      <c r="L183" s="358"/>
      <c r="M183" s="358"/>
      <c r="N183" s="358"/>
      <c r="O183" s="359"/>
      <c r="P183" s="398" t="s">
        <v>62</v>
      </c>
      <c r="Q183" s="362"/>
      <c r="R183" s="86"/>
      <c r="S183" s="88">
        <f>IFERROR((S182/$P$6)," ")</f>
        <v>21.257678244972578</v>
      </c>
      <c r="T183" s="349"/>
      <c r="U183" s="78"/>
      <c r="V183" s="78"/>
      <c r="W183" s="49"/>
      <c r="X183" s="49"/>
      <c r="Y183" s="49"/>
      <c r="Z183" s="49"/>
      <c r="AA183" s="78"/>
      <c r="AB183" s="78"/>
      <c r="AC183" s="78"/>
      <c r="AD183" s="78"/>
      <c r="AE183" s="78"/>
      <c r="AF183" s="78"/>
      <c r="AG183" s="78"/>
      <c r="AH183" s="78"/>
      <c r="AI183" s="78"/>
    </row>
    <row r="184" spans="1:35" ht="30" customHeight="1" x14ac:dyDescent="0.2">
      <c r="A184" s="49"/>
      <c r="B184" s="49"/>
      <c r="C184" s="49"/>
      <c r="D184" s="49"/>
      <c r="E184" s="61"/>
      <c r="F184" s="62"/>
      <c r="G184" s="62"/>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row>
    <row r="185" spans="1:35" ht="30" customHeight="1" x14ac:dyDescent="0.2">
      <c r="A185" s="49"/>
      <c r="B185" s="49"/>
      <c r="C185" s="49"/>
      <c r="D185" s="49"/>
      <c r="E185" s="61"/>
      <c r="F185" s="62"/>
      <c r="G185" s="62"/>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row>
    <row r="186" spans="1:35" ht="36" customHeight="1" x14ac:dyDescent="0.2">
      <c r="A186" s="49"/>
      <c r="B186" s="63">
        <v>9</v>
      </c>
      <c r="C186" s="363" t="s">
        <v>63</v>
      </c>
      <c r="D186" s="361"/>
      <c r="E186" s="362"/>
      <c r="F186" s="360" t="str">
        <f>IFERROR(VLOOKUP(B186,LISTA_OFERENTES,2,FALSE)," ")</f>
        <v>DIANA LEGUIZAMON</v>
      </c>
      <c r="G186" s="361"/>
      <c r="H186" s="361"/>
      <c r="I186" s="361"/>
      <c r="J186" s="361"/>
      <c r="K186" s="361"/>
      <c r="L186" s="361"/>
      <c r="M186" s="361"/>
      <c r="N186" s="361"/>
      <c r="O186" s="362"/>
      <c r="P186" s="399" t="s">
        <v>39</v>
      </c>
      <c r="Q186" s="361"/>
      <c r="R186" s="362"/>
      <c r="S186" s="64">
        <f>5-(INT(COUNTBLANK(C189:C203))-10)</f>
        <v>3</v>
      </c>
      <c r="T186" s="65"/>
      <c r="U186" s="49"/>
      <c r="V186" s="49"/>
      <c r="W186" s="49"/>
      <c r="X186" s="49"/>
      <c r="Y186" s="49"/>
      <c r="Z186" s="49"/>
      <c r="AA186" s="49"/>
      <c r="AB186" s="49"/>
      <c r="AC186" s="49"/>
      <c r="AD186" s="49"/>
      <c r="AE186" s="49"/>
      <c r="AF186" s="49"/>
      <c r="AG186" s="49"/>
      <c r="AH186" s="49"/>
      <c r="AI186" s="49"/>
    </row>
    <row r="187" spans="1:35" ht="30" customHeight="1" x14ac:dyDescent="0.25">
      <c r="A187" s="79"/>
      <c r="B187" s="364" t="s">
        <v>40</v>
      </c>
      <c r="C187" s="365" t="s">
        <v>41</v>
      </c>
      <c r="D187" s="365" t="s">
        <v>42</v>
      </c>
      <c r="E187" s="365" t="s">
        <v>43</v>
      </c>
      <c r="F187" s="365" t="s">
        <v>44</v>
      </c>
      <c r="G187" s="365" t="s">
        <v>45</v>
      </c>
      <c r="H187" s="365" t="s">
        <v>46</v>
      </c>
      <c r="I187" s="365" t="s">
        <v>47</v>
      </c>
      <c r="J187" s="391" t="s">
        <v>48</v>
      </c>
      <c r="K187" s="361"/>
      <c r="L187" s="361"/>
      <c r="M187" s="362"/>
      <c r="N187" s="365" t="s">
        <v>49</v>
      </c>
      <c r="O187" s="365" t="s">
        <v>50</v>
      </c>
      <c r="P187" s="89" t="s">
        <v>51</v>
      </c>
      <c r="Q187" s="89"/>
      <c r="R187" s="365" t="s">
        <v>52</v>
      </c>
      <c r="S187" s="365" t="s">
        <v>53</v>
      </c>
      <c r="T187" s="365" t="str">
        <f>T11</f>
        <v xml:space="preserve">CUMPLE CON EL REQUERIMIENTO OBLIGATORIO DE ESTAR CLASIFICADO EN EL CÓDIGOSDE LA CLASIFICAICÓN UNSPSC: 561115 </v>
      </c>
      <c r="U187" s="90"/>
      <c r="V187" s="90"/>
      <c r="W187" s="49"/>
      <c r="X187" s="49"/>
      <c r="Y187" s="49"/>
      <c r="Z187" s="49"/>
      <c r="AA187" s="49"/>
      <c r="AB187" s="49"/>
      <c r="AC187" s="49"/>
      <c r="AD187" s="79"/>
      <c r="AE187" s="79"/>
      <c r="AF187" s="79"/>
      <c r="AG187" s="79"/>
      <c r="AH187" s="79"/>
      <c r="AI187" s="79"/>
    </row>
    <row r="188" spans="1:35" ht="118.5" customHeight="1" x14ac:dyDescent="0.25">
      <c r="A188" s="79"/>
      <c r="B188" s="349"/>
      <c r="C188" s="349"/>
      <c r="D188" s="349"/>
      <c r="E188" s="349"/>
      <c r="F188" s="349"/>
      <c r="G188" s="349"/>
      <c r="H188" s="349"/>
      <c r="I188" s="349"/>
      <c r="J188" s="392" t="s">
        <v>64</v>
      </c>
      <c r="K188" s="361"/>
      <c r="L188" s="361"/>
      <c r="M188" s="362"/>
      <c r="N188" s="349"/>
      <c r="O188" s="349"/>
      <c r="P188" s="69" t="s">
        <v>9</v>
      </c>
      <c r="Q188" s="69" t="s">
        <v>57</v>
      </c>
      <c r="R188" s="349"/>
      <c r="S188" s="349"/>
      <c r="T188" s="349"/>
      <c r="U188" s="90"/>
      <c r="V188" s="90"/>
      <c r="W188" s="49"/>
      <c r="X188" s="49"/>
      <c r="Y188" s="49"/>
      <c r="Z188" s="49"/>
      <c r="AA188" s="49"/>
      <c r="AB188" s="49"/>
      <c r="AC188" s="49"/>
      <c r="AD188" s="79"/>
      <c r="AE188" s="79"/>
      <c r="AF188" s="79"/>
      <c r="AG188" s="79"/>
      <c r="AH188" s="79"/>
      <c r="AI188" s="79"/>
    </row>
    <row r="189" spans="1:35" ht="24.75" customHeight="1" x14ac:dyDescent="0.2">
      <c r="A189" s="76"/>
      <c r="B189" s="351">
        <v>1</v>
      </c>
      <c r="C189" s="352">
        <v>101</v>
      </c>
      <c r="D189" s="352" t="s">
        <v>337</v>
      </c>
      <c r="E189" s="352" t="s">
        <v>343</v>
      </c>
      <c r="F189" s="352" t="s">
        <v>340</v>
      </c>
      <c r="G189" s="386" t="s">
        <v>346</v>
      </c>
      <c r="H189" s="354" t="s">
        <v>327</v>
      </c>
      <c r="I189" s="387">
        <v>0.5</v>
      </c>
      <c r="J189" s="80" t="s">
        <v>237</v>
      </c>
      <c r="K189" s="2">
        <f>+$K$13</f>
        <v>561115</v>
      </c>
      <c r="L189" s="80"/>
      <c r="M189" s="2"/>
      <c r="N189" s="366" t="s">
        <v>257</v>
      </c>
      <c r="O189" s="366" t="s">
        <v>258</v>
      </c>
      <c r="P189" s="352"/>
      <c r="Q189" s="396" t="s">
        <v>259</v>
      </c>
      <c r="R189" s="396" t="s">
        <v>260</v>
      </c>
      <c r="S189" s="397" t="str">
        <f>G189</f>
        <v xml:space="preserve">1249,8
</v>
      </c>
      <c r="T189" s="403" t="s">
        <v>60</v>
      </c>
      <c r="U189" s="78"/>
      <c r="V189" s="78"/>
      <c r="W189" s="49"/>
      <c r="X189" s="49"/>
      <c r="Y189" s="49"/>
      <c r="Z189" s="49"/>
      <c r="AA189" s="49"/>
      <c r="AB189" s="49"/>
      <c r="AC189" s="49"/>
      <c r="AD189" s="78"/>
      <c r="AE189" s="78"/>
      <c r="AF189" s="78"/>
      <c r="AG189" s="78"/>
      <c r="AH189" s="78"/>
      <c r="AI189" s="78"/>
    </row>
    <row r="190" spans="1:35" ht="24.75" customHeight="1" x14ac:dyDescent="0.2">
      <c r="A190" s="76"/>
      <c r="B190" s="348"/>
      <c r="C190" s="348"/>
      <c r="D190" s="348"/>
      <c r="E190" s="348"/>
      <c r="F190" s="348"/>
      <c r="G190" s="348"/>
      <c r="H190" s="348"/>
      <c r="I190" s="348"/>
      <c r="J190" s="80"/>
      <c r="K190" s="2"/>
      <c r="L190" s="80"/>
      <c r="M190" s="2"/>
      <c r="N190" s="348"/>
      <c r="O190" s="348"/>
      <c r="P190" s="348"/>
      <c r="Q190" s="348"/>
      <c r="R190" s="348"/>
      <c r="S190" s="348"/>
      <c r="T190" s="348"/>
      <c r="U190" s="78"/>
      <c r="V190" s="78"/>
      <c r="W190" s="49"/>
      <c r="X190" s="49"/>
      <c r="Y190" s="49"/>
      <c r="Z190" s="49"/>
      <c r="AA190" s="49"/>
      <c r="AB190" s="49"/>
      <c r="AC190" s="49"/>
      <c r="AD190" s="78"/>
      <c r="AE190" s="78"/>
      <c r="AF190" s="78"/>
      <c r="AG190" s="78"/>
      <c r="AH190" s="78"/>
      <c r="AI190" s="78"/>
    </row>
    <row r="191" spans="1:35" ht="24.75" customHeight="1" x14ac:dyDescent="0.2">
      <c r="A191" s="76"/>
      <c r="B191" s="349"/>
      <c r="C191" s="349"/>
      <c r="D191" s="349"/>
      <c r="E191" s="349"/>
      <c r="F191" s="349"/>
      <c r="G191" s="349"/>
      <c r="H191" s="349"/>
      <c r="I191" s="349"/>
      <c r="J191" s="80"/>
      <c r="K191" s="2"/>
      <c r="L191" s="80"/>
      <c r="M191" s="2"/>
      <c r="N191" s="349"/>
      <c r="O191" s="349"/>
      <c r="P191" s="349"/>
      <c r="Q191" s="349"/>
      <c r="R191" s="349"/>
      <c r="S191" s="349"/>
      <c r="T191" s="348"/>
      <c r="U191" s="78"/>
      <c r="V191" s="78"/>
      <c r="W191" s="49"/>
      <c r="X191" s="49"/>
      <c r="Y191" s="49"/>
      <c r="Z191" s="49"/>
      <c r="AA191" s="49"/>
      <c r="AB191" s="49"/>
      <c r="AC191" s="49"/>
      <c r="AD191" s="78"/>
      <c r="AE191" s="78"/>
      <c r="AF191" s="78"/>
      <c r="AG191" s="78"/>
      <c r="AH191" s="78"/>
      <c r="AI191" s="78"/>
    </row>
    <row r="192" spans="1:35" ht="24.75" customHeight="1" x14ac:dyDescent="0.2">
      <c r="A192" s="76"/>
      <c r="B192" s="351">
        <v>2</v>
      </c>
      <c r="C192" s="385">
        <v>98</v>
      </c>
      <c r="D192" s="385" t="s">
        <v>338</v>
      </c>
      <c r="E192" s="385" t="s">
        <v>344</v>
      </c>
      <c r="F192" s="385" t="s">
        <v>341</v>
      </c>
      <c r="G192" s="386">
        <v>419.05</v>
      </c>
      <c r="H192" s="354" t="s">
        <v>59</v>
      </c>
      <c r="I192" s="404">
        <v>1</v>
      </c>
      <c r="J192" s="80" t="s">
        <v>237</v>
      </c>
      <c r="K192" s="2">
        <f>+$K$13</f>
        <v>561115</v>
      </c>
      <c r="L192" s="80"/>
      <c r="M192" s="2"/>
      <c r="N192" s="366" t="s">
        <v>257</v>
      </c>
      <c r="O192" s="366" t="s">
        <v>258</v>
      </c>
      <c r="P192" s="400"/>
      <c r="Q192" s="401" t="s">
        <v>259</v>
      </c>
      <c r="R192" s="401" t="s">
        <v>260</v>
      </c>
      <c r="S192" s="397">
        <f>IF(COUNTIF(J192:M194,"CUMPLE")&gt;=1,(G192*I192),0)* (IF(N192="PRESENTÓ CERTIFICADO",1,0))* (IF(O192="ACORDE A ITEM 5.2.1 (T.R.)",1,0) )* ( IF(OR(Q192="SIN OBSERVACIÓN", Q192="REQUERIMIENTOS SUBSANADOS"),1,0)) *(IF(OR(R192="NINGUNO", R192="CUMPLEN CON LO SOLICITADO"),1,0))</f>
        <v>419.05</v>
      </c>
      <c r="T192" s="348"/>
      <c r="U192" s="78"/>
      <c r="V192" s="78"/>
      <c r="W192" s="49"/>
      <c r="X192" s="49"/>
      <c r="Y192" s="49"/>
      <c r="Z192" s="49"/>
      <c r="AA192" s="49"/>
      <c r="AB192" s="49"/>
      <c r="AC192" s="49"/>
      <c r="AD192" s="78"/>
      <c r="AE192" s="78"/>
      <c r="AF192" s="78"/>
      <c r="AG192" s="78"/>
      <c r="AH192" s="78"/>
      <c r="AI192" s="78"/>
    </row>
    <row r="193" spans="1:35" ht="24.75" customHeight="1" x14ac:dyDescent="0.2">
      <c r="A193" s="76"/>
      <c r="B193" s="348"/>
      <c r="C193" s="348"/>
      <c r="D193" s="348"/>
      <c r="E193" s="348"/>
      <c r="F193" s="348"/>
      <c r="G193" s="348"/>
      <c r="H193" s="348"/>
      <c r="I193" s="348"/>
      <c r="J193" s="80"/>
      <c r="K193" s="2"/>
      <c r="L193" s="80"/>
      <c r="M193" s="2"/>
      <c r="N193" s="348"/>
      <c r="O193" s="348"/>
      <c r="P193" s="348"/>
      <c r="Q193" s="348"/>
      <c r="R193" s="348"/>
      <c r="S193" s="348"/>
      <c r="T193" s="348"/>
      <c r="U193" s="78"/>
      <c r="V193" s="78"/>
      <c r="W193" s="49"/>
      <c r="X193" s="49"/>
      <c r="Y193" s="49"/>
      <c r="Z193" s="49"/>
      <c r="AA193" s="49"/>
      <c r="AB193" s="49"/>
      <c r="AC193" s="49"/>
      <c r="AD193" s="78"/>
      <c r="AE193" s="78"/>
      <c r="AF193" s="78"/>
      <c r="AG193" s="78"/>
      <c r="AH193" s="78"/>
      <c r="AI193" s="78"/>
    </row>
    <row r="194" spans="1:35" ht="24.75" customHeight="1" x14ac:dyDescent="0.2">
      <c r="A194" s="76"/>
      <c r="B194" s="349"/>
      <c r="C194" s="349"/>
      <c r="D194" s="349"/>
      <c r="E194" s="349"/>
      <c r="F194" s="349"/>
      <c r="G194" s="349"/>
      <c r="H194" s="349"/>
      <c r="I194" s="349"/>
      <c r="J194" s="80"/>
      <c r="K194" s="2"/>
      <c r="L194" s="80"/>
      <c r="M194" s="2"/>
      <c r="N194" s="349"/>
      <c r="O194" s="349"/>
      <c r="P194" s="349"/>
      <c r="Q194" s="349"/>
      <c r="R194" s="349"/>
      <c r="S194" s="349"/>
      <c r="T194" s="348"/>
      <c r="U194" s="78"/>
      <c r="V194" s="78"/>
      <c r="W194" s="49"/>
      <c r="X194" s="49"/>
      <c r="Y194" s="49"/>
      <c r="Z194" s="49"/>
      <c r="AA194" s="49"/>
      <c r="AB194" s="49"/>
      <c r="AC194" s="49"/>
      <c r="AD194" s="78"/>
      <c r="AE194" s="78"/>
      <c r="AF194" s="78"/>
      <c r="AG194" s="78"/>
      <c r="AH194" s="78"/>
      <c r="AI194" s="78"/>
    </row>
    <row r="195" spans="1:35" ht="24.75" customHeight="1" x14ac:dyDescent="0.2">
      <c r="A195" s="76"/>
      <c r="B195" s="351">
        <v>3</v>
      </c>
      <c r="C195" s="352">
        <v>35</v>
      </c>
      <c r="D195" s="352" t="s">
        <v>339</v>
      </c>
      <c r="E195" s="352" t="s">
        <v>345</v>
      </c>
      <c r="F195" s="352" t="s">
        <v>342</v>
      </c>
      <c r="G195" s="353">
        <v>492.69</v>
      </c>
      <c r="H195" s="354" t="s">
        <v>59</v>
      </c>
      <c r="I195" s="404">
        <v>1</v>
      </c>
      <c r="J195" s="80" t="s">
        <v>237</v>
      </c>
      <c r="K195" s="2">
        <f>+$K$13</f>
        <v>561115</v>
      </c>
      <c r="L195" s="80"/>
      <c r="M195" s="2"/>
      <c r="N195" s="366" t="s">
        <v>257</v>
      </c>
      <c r="O195" s="366" t="s">
        <v>258</v>
      </c>
      <c r="P195" s="352"/>
      <c r="Q195" s="396" t="s">
        <v>259</v>
      </c>
      <c r="R195" s="396" t="s">
        <v>260</v>
      </c>
      <c r="S195" s="397">
        <f>IF(COUNTIF(J195:M197,"CUMPLE")&gt;=1,(G195*I195),0)* (IF(N195="PRESENTÓ CERTIFICADO",1,0))* (IF(O195="ACORDE A ITEM 5.2.1 (T.R.)",1,0) )* ( IF(OR(Q195="SIN OBSERVACIÓN", Q195="REQUERIMIENTOS SUBSANADOS"),1,0)) *(IF(OR(R195="NINGUNO", R195="CUMPLEN CON LO SOLICITADO"),1,0))</f>
        <v>492.69</v>
      </c>
      <c r="T195" s="348"/>
      <c r="U195" s="78"/>
      <c r="V195" s="78"/>
      <c r="W195" s="49"/>
      <c r="X195" s="49"/>
      <c r="Y195" s="49"/>
      <c r="Z195" s="49"/>
      <c r="AA195" s="49"/>
      <c r="AB195" s="49"/>
      <c r="AC195" s="49"/>
      <c r="AD195" s="78"/>
      <c r="AE195" s="78"/>
      <c r="AF195" s="78"/>
      <c r="AG195" s="78"/>
      <c r="AH195" s="78"/>
      <c r="AI195" s="78"/>
    </row>
    <row r="196" spans="1:35" ht="24.75" customHeight="1" x14ac:dyDescent="0.2">
      <c r="A196" s="76"/>
      <c r="B196" s="348"/>
      <c r="C196" s="348"/>
      <c r="D196" s="348"/>
      <c r="E196" s="348"/>
      <c r="F196" s="348"/>
      <c r="G196" s="348"/>
      <c r="H196" s="348"/>
      <c r="I196" s="348"/>
      <c r="J196" s="80"/>
      <c r="K196" s="2"/>
      <c r="L196" s="80"/>
      <c r="M196" s="2"/>
      <c r="N196" s="348"/>
      <c r="O196" s="348"/>
      <c r="P196" s="348"/>
      <c r="Q196" s="348"/>
      <c r="R196" s="348"/>
      <c r="S196" s="348"/>
      <c r="T196" s="348"/>
      <c r="U196" s="78"/>
      <c r="V196" s="78"/>
      <c r="W196" s="49"/>
      <c r="X196" s="49"/>
      <c r="Y196" s="49"/>
      <c r="Z196" s="49"/>
      <c r="AA196" s="49"/>
      <c r="AB196" s="49"/>
      <c r="AC196" s="49"/>
      <c r="AD196" s="78"/>
      <c r="AE196" s="78"/>
      <c r="AF196" s="78"/>
      <c r="AG196" s="78"/>
      <c r="AH196" s="78"/>
      <c r="AI196" s="78"/>
    </row>
    <row r="197" spans="1:35" ht="24.75" customHeight="1" x14ac:dyDescent="0.2">
      <c r="A197" s="76"/>
      <c r="B197" s="349"/>
      <c r="C197" s="349"/>
      <c r="D197" s="349"/>
      <c r="E197" s="349"/>
      <c r="F197" s="349"/>
      <c r="G197" s="349"/>
      <c r="H197" s="349"/>
      <c r="I197" s="349"/>
      <c r="J197" s="80"/>
      <c r="K197" s="2"/>
      <c r="L197" s="80"/>
      <c r="M197" s="2"/>
      <c r="N197" s="349"/>
      <c r="O197" s="349"/>
      <c r="P197" s="349"/>
      <c r="Q197" s="349"/>
      <c r="R197" s="349"/>
      <c r="S197" s="349"/>
      <c r="T197" s="348"/>
      <c r="U197" s="78"/>
      <c r="V197" s="78"/>
      <c r="W197" s="49"/>
      <c r="X197" s="49"/>
      <c r="Y197" s="49"/>
      <c r="Z197" s="49"/>
      <c r="AA197" s="49"/>
      <c r="AB197" s="49"/>
      <c r="AC197" s="49"/>
      <c r="AD197" s="78"/>
      <c r="AE197" s="78"/>
      <c r="AF197" s="78"/>
      <c r="AG197" s="78"/>
      <c r="AH197" s="78"/>
      <c r="AI197" s="78"/>
    </row>
    <row r="198" spans="1:35" ht="24.75" hidden="1" customHeight="1" x14ac:dyDescent="0.2">
      <c r="A198" s="76"/>
      <c r="B198" s="351">
        <v>4</v>
      </c>
      <c r="C198" s="385"/>
      <c r="D198" s="385"/>
      <c r="E198" s="385"/>
      <c r="F198" s="385"/>
      <c r="G198" s="386"/>
      <c r="H198" s="354"/>
      <c r="I198" s="404"/>
      <c r="J198" s="80"/>
      <c r="K198" s="2">
        <v>531220</v>
      </c>
      <c r="L198" s="80"/>
      <c r="M198" s="2"/>
      <c r="N198" s="366"/>
      <c r="O198" s="366"/>
      <c r="P198" s="400"/>
      <c r="Q198" s="401"/>
      <c r="R198" s="401"/>
      <c r="S198" s="397">
        <f>IF(COUNTIF(J198:M200,"CUMPLE")&gt;=1,(G198*I198),0)* (IF(N198="PRESENTÓ CERTIFICADO",1,0))* (IF(O198="ACORDE A ITEM 5.2.1 (T.R.)",1,0) )* ( IF(OR(Q198="SIN OBSERVACIÓN", Q198="REQUERIMIENTOS SUBSANADOS"),1,0)) *(IF(OR(R198="NINGUNO", R198="CUMPLEN CON LO SOLICITADO"),1,0))</f>
        <v>0</v>
      </c>
      <c r="T198" s="348"/>
      <c r="U198" s="78"/>
      <c r="V198" s="78"/>
      <c r="W198" s="49"/>
      <c r="X198" s="49"/>
      <c r="Y198" s="49"/>
      <c r="Z198" s="49"/>
      <c r="AA198" s="49"/>
      <c r="AB198" s="49"/>
      <c r="AC198" s="49"/>
      <c r="AD198" s="78"/>
      <c r="AE198" s="78"/>
      <c r="AF198" s="78"/>
      <c r="AG198" s="78"/>
      <c r="AH198" s="78"/>
      <c r="AI198" s="78"/>
    </row>
    <row r="199" spans="1:35" ht="24.75" hidden="1" customHeight="1" x14ac:dyDescent="0.2">
      <c r="A199" s="76"/>
      <c r="B199" s="348"/>
      <c r="C199" s="348"/>
      <c r="D199" s="348"/>
      <c r="E199" s="348"/>
      <c r="F199" s="348"/>
      <c r="G199" s="348"/>
      <c r="H199" s="348"/>
      <c r="I199" s="348"/>
      <c r="J199" s="80"/>
      <c r="K199" s="2"/>
      <c r="L199" s="80"/>
      <c r="M199" s="2"/>
      <c r="N199" s="348"/>
      <c r="O199" s="348"/>
      <c r="P199" s="348"/>
      <c r="Q199" s="348"/>
      <c r="R199" s="348"/>
      <c r="S199" s="348"/>
      <c r="T199" s="348"/>
      <c r="U199" s="78"/>
      <c r="V199" s="78"/>
      <c r="W199" s="49"/>
      <c r="X199" s="49"/>
      <c r="Y199" s="49"/>
      <c r="Z199" s="49"/>
      <c r="AA199" s="49"/>
      <c r="AB199" s="49"/>
      <c r="AC199" s="49"/>
      <c r="AD199" s="78"/>
      <c r="AE199" s="78"/>
      <c r="AF199" s="78"/>
      <c r="AG199" s="78"/>
      <c r="AH199" s="78"/>
      <c r="AI199" s="78"/>
    </row>
    <row r="200" spans="1:35" ht="24.75" hidden="1" customHeight="1" x14ac:dyDescent="0.2">
      <c r="A200" s="76"/>
      <c r="B200" s="349"/>
      <c r="C200" s="349"/>
      <c r="D200" s="349"/>
      <c r="E200" s="349"/>
      <c r="F200" s="349"/>
      <c r="G200" s="349"/>
      <c r="H200" s="349"/>
      <c r="I200" s="349"/>
      <c r="J200" s="80"/>
      <c r="K200" s="2"/>
      <c r="L200" s="80"/>
      <c r="M200" s="2"/>
      <c r="N200" s="349"/>
      <c r="O200" s="349"/>
      <c r="P200" s="349"/>
      <c r="Q200" s="349"/>
      <c r="R200" s="349"/>
      <c r="S200" s="349"/>
      <c r="T200" s="348"/>
      <c r="U200" s="78"/>
      <c r="V200" s="78"/>
      <c r="W200" s="49"/>
      <c r="X200" s="49"/>
      <c r="Y200" s="49"/>
      <c r="Z200" s="49"/>
      <c r="AA200" s="49"/>
      <c r="AB200" s="49"/>
      <c r="AC200" s="49"/>
      <c r="AD200" s="78"/>
      <c r="AE200" s="78"/>
      <c r="AF200" s="78"/>
      <c r="AG200" s="78"/>
      <c r="AH200" s="78"/>
      <c r="AI200" s="78"/>
    </row>
    <row r="201" spans="1:35" ht="24.75" hidden="1" customHeight="1" x14ac:dyDescent="0.2">
      <c r="A201" s="76"/>
      <c r="B201" s="351">
        <v>5</v>
      </c>
      <c r="C201" s="352"/>
      <c r="D201" s="352"/>
      <c r="E201" s="352"/>
      <c r="F201" s="352"/>
      <c r="G201" s="353"/>
      <c r="H201" s="354"/>
      <c r="I201" s="387"/>
      <c r="J201" s="80"/>
      <c r="K201" s="2"/>
      <c r="L201" s="80"/>
      <c r="M201" s="2"/>
      <c r="N201" s="366"/>
      <c r="O201" s="366"/>
      <c r="P201" s="352"/>
      <c r="Q201" s="396"/>
      <c r="R201" s="396"/>
      <c r="S201" s="397">
        <f>IF(COUNTIF(J201:M203,"CUMPLE")&gt;=1,(G201*I201),0)* (IF(N201="PRESENTÓ CERTIFICADO",1,0))* (IF(O201="ACORDE A ITEM 5.2.1 (T.R.)",1,0) )* ( IF(OR(Q201="SIN OBSERVACIÓN", Q201="REQUERIMIENTOS SUBSANADOS"),1,0)) *(IF(OR(R201="NINGUNO", R201="CUMPLEN CON LO SOLICITADO"),1,0))</f>
        <v>0</v>
      </c>
      <c r="T201" s="348"/>
      <c r="U201" s="78"/>
      <c r="V201" s="78"/>
      <c r="W201" s="49"/>
      <c r="X201" s="49"/>
      <c r="Y201" s="49"/>
      <c r="Z201" s="49"/>
      <c r="AA201" s="49"/>
      <c r="AB201" s="49"/>
      <c r="AC201" s="49"/>
      <c r="AD201" s="78"/>
      <c r="AE201" s="78"/>
      <c r="AF201" s="78"/>
      <c r="AG201" s="78"/>
      <c r="AH201" s="78"/>
      <c r="AI201" s="78"/>
    </row>
    <row r="202" spans="1:35" ht="24.75" hidden="1" customHeight="1" x14ac:dyDescent="0.2">
      <c r="A202" s="76"/>
      <c r="B202" s="348"/>
      <c r="C202" s="348"/>
      <c r="D202" s="348"/>
      <c r="E202" s="348"/>
      <c r="F202" s="348"/>
      <c r="G202" s="348"/>
      <c r="H202" s="348"/>
      <c r="I202" s="348"/>
      <c r="J202" s="80"/>
      <c r="K202" s="2"/>
      <c r="L202" s="80"/>
      <c r="M202" s="2"/>
      <c r="N202" s="348"/>
      <c r="O202" s="348"/>
      <c r="P202" s="348"/>
      <c r="Q202" s="348"/>
      <c r="R202" s="348"/>
      <c r="S202" s="348"/>
      <c r="T202" s="348"/>
      <c r="U202" s="78"/>
      <c r="V202" s="78"/>
      <c r="W202" s="49"/>
      <c r="X202" s="49"/>
      <c r="Y202" s="49"/>
      <c r="Z202" s="49"/>
      <c r="AA202" s="49"/>
      <c r="AB202" s="49"/>
      <c r="AC202" s="49"/>
      <c r="AD202" s="78"/>
      <c r="AE202" s="78"/>
      <c r="AF202" s="78"/>
      <c r="AG202" s="78"/>
      <c r="AH202" s="78"/>
      <c r="AI202" s="78"/>
    </row>
    <row r="203" spans="1:35" ht="24.75" hidden="1" customHeight="1" x14ac:dyDescent="0.2">
      <c r="A203" s="76"/>
      <c r="B203" s="349"/>
      <c r="C203" s="349"/>
      <c r="D203" s="349"/>
      <c r="E203" s="349"/>
      <c r="F203" s="349"/>
      <c r="G203" s="349"/>
      <c r="H203" s="349"/>
      <c r="I203" s="349"/>
      <c r="J203" s="80"/>
      <c r="K203" s="2"/>
      <c r="L203" s="80"/>
      <c r="M203" s="2"/>
      <c r="N203" s="349"/>
      <c r="O203" s="349"/>
      <c r="P203" s="349"/>
      <c r="Q203" s="349"/>
      <c r="R203" s="349"/>
      <c r="S203" s="349"/>
      <c r="T203" s="349"/>
      <c r="U203" s="78"/>
      <c r="V203" s="78"/>
      <c r="W203" s="49"/>
      <c r="X203" s="49"/>
      <c r="Y203" s="49"/>
      <c r="Z203" s="49"/>
      <c r="AA203" s="78"/>
      <c r="AB203" s="78"/>
      <c r="AC203" s="78"/>
      <c r="AD203" s="78"/>
      <c r="AE203" s="78"/>
      <c r="AF203" s="78"/>
      <c r="AG203" s="78"/>
      <c r="AH203" s="78"/>
      <c r="AI203" s="78"/>
    </row>
    <row r="204" spans="1:35" ht="24.75" customHeight="1" x14ac:dyDescent="0.2">
      <c r="A204" s="65"/>
      <c r="B204" s="355" t="str">
        <f>IF(S205=" "," ",IF(S205&gt;=$H$6,"CUMPLE CON LA EXPERIENCIA REQUERIDA","NO CUMPLE CON LA EXPERIENCIA REQUERIDA"))</f>
        <v>CUMPLE CON LA EXPERIENCIA REQUERIDA</v>
      </c>
      <c r="C204" s="337"/>
      <c r="D204" s="337"/>
      <c r="E204" s="337"/>
      <c r="F204" s="337"/>
      <c r="G204" s="337"/>
      <c r="H204" s="337"/>
      <c r="I204" s="337"/>
      <c r="J204" s="337"/>
      <c r="K204" s="337"/>
      <c r="L204" s="337"/>
      <c r="M204" s="337"/>
      <c r="N204" s="337"/>
      <c r="O204" s="356"/>
      <c r="P204" s="398" t="s">
        <v>61</v>
      </c>
      <c r="Q204" s="362"/>
      <c r="R204" s="86"/>
      <c r="S204" s="87">
        <f>IF(T189="SI",SUM(S189:S203),0)</f>
        <v>911.74</v>
      </c>
      <c r="T204" s="402" t="str">
        <f>IF(S205=" "," ",IF(S205&gt;=$H$6,"CUMPLE","NO CUMPLE"))</f>
        <v>CUMPLE</v>
      </c>
      <c r="U204" s="65"/>
      <c r="V204" s="65"/>
      <c r="W204" s="49"/>
      <c r="X204" s="49"/>
      <c r="Y204" s="49"/>
      <c r="Z204" s="49"/>
      <c r="AA204" s="65"/>
      <c r="AB204" s="65"/>
      <c r="AC204" s="65"/>
      <c r="AD204" s="65"/>
      <c r="AE204" s="65"/>
      <c r="AF204" s="65"/>
      <c r="AG204" s="65"/>
      <c r="AH204" s="65"/>
      <c r="AI204" s="65"/>
    </row>
    <row r="205" spans="1:35" ht="24.75" customHeight="1" x14ac:dyDescent="0.2">
      <c r="A205" s="78"/>
      <c r="B205" s="357"/>
      <c r="C205" s="358"/>
      <c r="D205" s="358"/>
      <c r="E205" s="358"/>
      <c r="F205" s="358"/>
      <c r="G205" s="358"/>
      <c r="H205" s="358"/>
      <c r="I205" s="358"/>
      <c r="J205" s="358"/>
      <c r="K205" s="358"/>
      <c r="L205" s="358"/>
      <c r="M205" s="358"/>
      <c r="N205" s="358"/>
      <c r="O205" s="359"/>
      <c r="P205" s="398" t="s">
        <v>62</v>
      </c>
      <c r="Q205" s="362"/>
      <c r="R205" s="86"/>
      <c r="S205" s="88">
        <f>IFERROR((S204/$P$6)," ")</f>
        <v>1.6668007312614259</v>
      </c>
      <c r="T205" s="349"/>
      <c r="U205" s="78"/>
      <c r="V205" s="78"/>
      <c r="W205" s="49"/>
      <c r="X205" s="49"/>
      <c r="Y205" s="49"/>
      <c r="Z205" s="49"/>
      <c r="AA205" s="78"/>
      <c r="AB205" s="78"/>
      <c r="AC205" s="78"/>
      <c r="AD205" s="78"/>
      <c r="AE205" s="78"/>
      <c r="AF205" s="78"/>
      <c r="AG205" s="78"/>
      <c r="AH205" s="78"/>
      <c r="AI205" s="78"/>
    </row>
    <row r="206" spans="1:35" ht="30" customHeight="1" x14ac:dyDescent="0.2">
      <c r="A206" s="49"/>
      <c r="B206" s="49"/>
      <c r="C206" s="49"/>
      <c r="D206" s="49"/>
      <c r="E206" s="61"/>
      <c r="F206" s="62"/>
      <c r="G206" s="62"/>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row>
    <row r="207" spans="1:35" ht="30" customHeight="1" x14ac:dyDescent="0.2">
      <c r="A207" s="49"/>
      <c r="B207" s="49"/>
      <c r="C207" s="49"/>
      <c r="D207" s="49"/>
      <c r="E207" s="61"/>
      <c r="F207" s="62"/>
      <c r="G207" s="62"/>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row>
    <row r="208" spans="1:35" ht="30" customHeight="1" x14ac:dyDescent="0.2">
      <c r="A208" s="49"/>
      <c r="B208" s="49"/>
      <c r="C208" s="49"/>
      <c r="D208" s="49"/>
      <c r="E208" s="61"/>
      <c r="F208" s="62"/>
      <c r="G208" s="62"/>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row>
    <row r="209" spans="1:35" ht="30" customHeight="1" x14ac:dyDescent="0.2">
      <c r="A209" s="49"/>
      <c r="B209" s="49"/>
      <c r="C209" s="49"/>
      <c r="D209" s="49"/>
      <c r="E209" s="61"/>
      <c r="F209" s="62"/>
      <c r="G209" s="62"/>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row>
    <row r="210" spans="1:35" ht="36" hidden="1" customHeight="1" x14ac:dyDescent="0.2">
      <c r="A210" s="49"/>
      <c r="B210" s="63">
        <v>12</v>
      </c>
      <c r="C210" s="363" t="s">
        <v>63</v>
      </c>
      <c r="D210" s="361"/>
      <c r="E210" s="362"/>
      <c r="F210" s="360">
        <f>IFERROR(VLOOKUP(B210,LISTA_OFERENTES,2,FALSE)," ")</f>
        <v>0</v>
      </c>
      <c r="G210" s="361"/>
      <c r="H210" s="361"/>
      <c r="I210" s="361"/>
      <c r="J210" s="361"/>
      <c r="K210" s="361"/>
      <c r="L210" s="361"/>
      <c r="M210" s="361"/>
      <c r="N210" s="361"/>
      <c r="O210" s="362"/>
      <c r="P210" s="399" t="s">
        <v>39</v>
      </c>
      <c r="Q210" s="361"/>
      <c r="R210" s="362"/>
      <c r="S210" s="64">
        <f>5-(INT(COUNTBLANK(C213:C227))-10)</f>
        <v>0</v>
      </c>
      <c r="T210" s="65"/>
      <c r="U210" s="49"/>
      <c r="V210" s="49"/>
      <c r="W210" s="49"/>
      <c r="X210" s="49"/>
      <c r="Y210" s="49"/>
      <c r="Z210" s="49"/>
      <c r="AA210" s="49"/>
      <c r="AB210" s="49"/>
      <c r="AC210" s="49"/>
      <c r="AD210" s="49"/>
      <c r="AE210" s="49"/>
      <c r="AF210" s="49"/>
      <c r="AG210" s="49"/>
      <c r="AH210" s="49"/>
      <c r="AI210" s="49"/>
    </row>
    <row r="211" spans="1:35" ht="30" hidden="1" customHeight="1" x14ac:dyDescent="0.25">
      <c r="A211" s="79"/>
      <c r="B211" s="364" t="s">
        <v>40</v>
      </c>
      <c r="C211" s="365" t="s">
        <v>41</v>
      </c>
      <c r="D211" s="365" t="s">
        <v>42</v>
      </c>
      <c r="E211" s="365" t="s">
        <v>43</v>
      </c>
      <c r="F211" s="365" t="s">
        <v>44</v>
      </c>
      <c r="G211" s="365" t="s">
        <v>45</v>
      </c>
      <c r="H211" s="365" t="s">
        <v>46</v>
      </c>
      <c r="I211" s="365" t="s">
        <v>47</v>
      </c>
      <c r="J211" s="391" t="s">
        <v>48</v>
      </c>
      <c r="K211" s="361"/>
      <c r="L211" s="361"/>
      <c r="M211" s="362"/>
      <c r="N211" s="365" t="s">
        <v>49</v>
      </c>
      <c r="O211" s="365" t="s">
        <v>50</v>
      </c>
      <c r="P211" s="89" t="s">
        <v>51</v>
      </c>
      <c r="Q211" s="89"/>
      <c r="R211" s="365" t="s">
        <v>52</v>
      </c>
      <c r="S211" s="365" t="s">
        <v>53</v>
      </c>
      <c r="T211" s="365" t="str">
        <f>T11</f>
        <v xml:space="preserve">CUMPLE CON EL REQUERIMIENTO OBLIGATORIO DE ESTAR CLASIFICADO EN EL CÓDIGOSDE LA CLASIFICAICÓN UNSPSC: 561115 </v>
      </c>
      <c r="U211" s="90"/>
      <c r="V211" s="90"/>
      <c r="W211" s="49"/>
      <c r="X211" s="49"/>
      <c r="Y211" s="49"/>
      <c r="Z211" s="49"/>
      <c r="AA211" s="49"/>
      <c r="AB211" s="49"/>
      <c r="AC211" s="49"/>
      <c r="AD211" s="79"/>
      <c r="AE211" s="79"/>
      <c r="AF211" s="79"/>
      <c r="AG211" s="79"/>
      <c r="AH211" s="79"/>
      <c r="AI211" s="79"/>
    </row>
    <row r="212" spans="1:35" ht="111" hidden="1" customHeight="1" x14ac:dyDescent="0.25">
      <c r="A212" s="79"/>
      <c r="B212" s="349"/>
      <c r="C212" s="349"/>
      <c r="D212" s="349"/>
      <c r="E212" s="349"/>
      <c r="F212" s="349"/>
      <c r="G212" s="349"/>
      <c r="H212" s="349"/>
      <c r="I212" s="349"/>
      <c r="J212" s="392" t="s">
        <v>64</v>
      </c>
      <c r="K212" s="361"/>
      <c r="L212" s="361"/>
      <c r="M212" s="362"/>
      <c r="N212" s="349"/>
      <c r="O212" s="349"/>
      <c r="P212" s="69" t="s">
        <v>9</v>
      </c>
      <c r="Q212" s="69" t="s">
        <v>57</v>
      </c>
      <c r="R212" s="349"/>
      <c r="S212" s="349"/>
      <c r="T212" s="349"/>
      <c r="U212" s="90"/>
      <c r="V212" s="90"/>
      <c r="W212" s="49"/>
      <c r="X212" s="49"/>
      <c r="Y212" s="49"/>
      <c r="Z212" s="49"/>
      <c r="AA212" s="49"/>
      <c r="AB212" s="49"/>
      <c r="AC212" s="49"/>
      <c r="AD212" s="79"/>
      <c r="AE212" s="79"/>
      <c r="AF212" s="79"/>
      <c r="AG212" s="79"/>
      <c r="AH212" s="79"/>
      <c r="AI212" s="79"/>
    </row>
    <row r="213" spans="1:35" ht="24.75" hidden="1" customHeight="1" x14ac:dyDescent="0.2">
      <c r="A213" s="76"/>
      <c r="B213" s="351"/>
      <c r="C213" s="352"/>
      <c r="D213" s="352"/>
      <c r="E213" s="352"/>
      <c r="F213" s="352"/>
      <c r="G213" s="353"/>
      <c r="H213" s="354"/>
      <c r="I213" s="387"/>
      <c r="J213" s="80"/>
      <c r="K213" s="2"/>
      <c r="L213" s="80"/>
      <c r="M213" s="2"/>
      <c r="N213" s="366"/>
      <c r="O213" s="366"/>
      <c r="P213" s="352"/>
      <c r="Q213" s="396"/>
      <c r="R213" s="396"/>
      <c r="S213" s="397">
        <f>IF(COUNTIF(J213:M215,"CUMPLE")&gt;=1,(G213*I213),0)* (IF(N213="PRESENTÓ CERTIFICADO",1,0))* (IF(O213="ACORDE A ITEM 5.2.1 (T.R.)",1,0) )* ( IF(OR(Q213="SIN OBSERVACIÓN", Q213="REQUERIMIENTOS SUBSANADOS"),1,0)) *(IF(OR(R213="NINGUNO", R213="CUMPLEN CON LO SOLICITADO"),1,0))</f>
        <v>0</v>
      </c>
      <c r="T213" s="403"/>
      <c r="U213" s="78"/>
      <c r="V213" s="78"/>
      <c r="W213" s="49"/>
      <c r="X213" s="49"/>
      <c r="Y213" s="49"/>
      <c r="Z213" s="49"/>
      <c r="AA213" s="49"/>
      <c r="AB213" s="49"/>
      <c r="AC213" s="49"/>
      <c r="AD213" s="78"/>
      <c r="AE213" s="78"/>
      <c r="AF213" s="78"/>
      <c r="AG213" s="78"/>
      <c r="AH213" s="78"/>
      <c r="AI213" s="78"/>
    </row>
    <row r="214" spans="1:35" ht="24.75" hidden="1" customHeight="1" x14ac:dyDescent="0.2">
      <c r="A214" s="76"/>
      <c r="B214" s="348"/>
      <c r="C214" s="348"/>
      <c r="D214" s="348"/>
      <c r="E214" s="348"/>
      <c r="F214" s="348"/>
      <c r="G214" s="348"/>
      <c r="H214" s="348"/>
      <c r="I214" s="348"/>
      <c r="J214" s="80"/>
      <c r="K214" s="2"/>
      <c r="L214" s="80"/>
      <c r="M214" s="2"/>
      <c r="N214" s="348"/>
      <c r="O214" s="348"/>
      <c r="P214" s="348"/>
      <c r="Q214" s="348"/>
      <c r="R214" s="348"/>
      <c r="S214" s="348"/>
      <c r="T214" s="348"/>
      <c r="U214" s="78"/>
      <c r="V214" s="78"/>
      <c r="W214" s="49"/>
      <c r="X214" s="49"/>
      <c r="Y214" s="49"/>
      <c r="Z214" s="49"/>
      <c r="AA214" s="49"/>
      <c r="AB214" s="49"/>
      <c r="AC214" s="49"/>
      <c r="AD214" s="78"/>
      <c r="AE214" s="78"/>
      <c r="AF214" s="78"/>
      <c r="AG214" s="78"/>
      <c r="AH214" s="78"/>
      <c r="AI214" s="78"/>
    </row>
    <row r="215" spans="1:35" ht="24.75" hidden="1" customHeight="1" x14ac:dyDescent="0.2">
      <c r="A215" s="76"/>
      <c r="B215" s="349"/>
      <c r="C215" s="349"/>
      <c r="D215" s="349"/>
      <c r="E215" s="349"/>
      <c r="F215" s="349"/>
      <c r="G215" s="349"/>
      <c r="H215" s="349"/>
      <c r="I215" s="349"/>
      <c r="J215" s="80"/>
      <c r="K215" s="2"/>
      <c r="L215" s="80"/>
      <c r="M215" s="2"/>
      <c r="N215" s="349"/>
      <c r="O215" s="349"/>
      <c r="P215" s="349"/>
      <c r="Q215" s="349"/>
      <c r="R215" s="349"/>
      <c r="S215" s="349"/>
      <c r="T215" s="348"/>
      <c r="U215" s="78"/>
      <c r="V215" s="78"/>
      <c r="W215" s="49"/>
      <c r="X215" s="49"/>
      <c r="Y215" s="49"/>
      <c r="Z215" s="49"/>
      <c r="AA215" s="49"/>
      <c r="AB215" s="49"/>
      <c r="AC215" s="49"/>
      <c r="AD215" s="78"/>
      <c r="AE215" s="78"/>
      <c r="AF215" s="78"/>
      <c r="AG215" s="78"/>
      <c r="AH215" s="78"/>
      <c r="AI215" s="78"/>
    </row>
    <row r="216" spans="1:35" ht="24.75" hidden="1" customHeight="1" x14ac:dyDescent="0.2">
      <c r="A216" s="76"/>
      <c r="B216" s="351"/>
      <c r="C216" s="385"/>
      <c r="D216" s="385"/>
      <c r="E216" s="385"/>
      <c r="F216" s="385"/>
      <c r="G216" s="386"/>
      <c r="H216" s="354"/>
      <c r="I216" s="404"/>
      <c r="J216" s="80"/>
      <c r="K216" s="2"/>
      <c r="L216" s="80"/>
      <c r="M216" s="2"/>
      <c r="N216" s="366"/>
      <c r="O216" s="366"/>
      <c r="P216" s="400"/>
      <c r="Q216" s="401"/>
      <c r="R216" s="401"/>
      <c r="S216" s="397">
        <f>IF(COUNTIF(J216:M218,"CUMPLE")&gt;=1,(G216*I216),0)* (IF(N216="PRESENTÓ CERTIFICADO",1,0))* (IF(O216="ACORDE A ITEM 5.2.1 (T.R.)",1,0) )* ( IF(OR(Q216="SIN OBSERVACIÓN", Q216="REQUERIMIENTOS SUBSANADOS"),1,0)) *(IF(OR(R216="NINGUNO", R216="CUMPLEN CON LO SOLICITADO"),1,0))</f>
        <v>0</v>
      </c>
      <c r="T216" s="348"/>
      <c r="U216" s="78"/>
      <c r="V216" s="78"/>
      <c r="W216" s="49"/>
      <c r="X216" s="49"/>
      <c r="Y216" s="49"/>
      <c r="Z216" s="49"/>
      <c r="AA216" s="49"/>
      <c r="AB216" s="49"/>
      <c r="AC216" s="49"/>
      <c r="AD216" s="78"/>
      <c r="AE216" s="78"/>
      <c r="AF216" s="78"/>
      <c r="AG216" s="78"/>
      <c r="AH216" s="78"/>
      <c r="AI216" s="78"/>
    </row>
    <row r="217" spans="1:35" ht="24.75" hidden="1" customHeight="1" x14ac:dyDescent="0.2">
      <c r="A217" s="76"/>
      <c r="B217" s="348"/>
      <c r="C217" s="348"/>
      <c r="D217" s="348"/>
      <c r="E217" s="348"/>
      <c r="F217" s="348"/>
      <c r="G217" s="348"/>
      <c r="H217" s="348"/>
      <c r="I217" s="348"/>
      <c r="J217" s="80"/>
      <c r="K217" s="2"/>
      <c r="L217" s="80"/>
      <c r="M217" s="2"/>
      <c r="N217" s="348"/>
      <c r="O217" s="348"/>
      <c r="P217" s="348"/>
      <c r="Q217" s="348"/>
      <c r="R217" s="348"/>
      <c r="S217" s="348"/>
      <c r="T217" s="348"/>
      <c r="U217" s="78"/>
      <c r="V217" s="78"/>
      <c r="W217" s="49"/>
      <c r="X217" s="49"/>
      <c r="Y217" s="49"/>
      <c r="Z217" s="49"/>
      <c r="AA217" s="49"/>
      <c r="AB217" s="49"/>
      <c r="AC217" s="49"/>
      <c r="AD217" s="78"/>
      <c r="AE217" s="78"/>
      <c r="AF217" s="78"/>
      <c r="AG217" s="78"/>
      <c r="AH217" s="78"/>
      <c r="AI217" s="78"/>
    </row>
    <row r="218" spans="1:35" ht="24.75" hidden="1" customHeight="1" x14ac:dyDescent="0.2">
      <c r="A218" s="76"/>
      <c r="B218" s="349"/>
      <c r="C218" s="349"/>
      <c r="D218" s="349"/>
      <c r="E218" s="349"/>
      <c r="F218" s="349"/>
      <c r="G218" s="349"/>
      <c r="H218" s="349"/>
      <c r="I218" s="349"/>
      <c r="J218" s="80"/>
      <c r="K218" s="2"/>
      <c r="L218" s="80"/>
      <c r="M218" s="2"/>
      <c r="N218" s="349"/>
      <c r="O218" s="349"/>
      <c r="P218" s="349"/>
      <c r="Q218" s="349"/>
      <c r="R218" s="349"/>
      <c r="S218" s="349"/>
      <c r="T218" s="348"/>
      <c r="U218" s="78"/>
      <c r="V218" s="78"/>
      <c r="W218" s="49"/>
      <c r="X218" s="49"/>
      <c r="Y218" s="49"/>
      <c r="Z218" s="49"/>
      <c r="AA218" s="49"/>
      <c r="AB218" s="49"/>
      <c r="AC218" s="49"/>
      <c r="AD218" s="78"/>
      <c r="AE218" s="78"/>
      <c r="AF218" s="78"/>
      <c r="AG218" s="78"/>
      <c r="AH218" s="78"/>
      <c r="AI218" s="78"/>
    </row>
    <row r="219" spans="1:35" ht="24.75" hidden="1" customHeight="1" x14ac:dyDescent="0.2">
      <c r="A219" s="76"/>
      <c r="B219" s="351"/>
      <c r="C219" s="352"/>
      <c r="D219" s="352"/>
      <c r="E219" s="352"/>
      <c r="F219" s="352"/>
      <c r="G219" s="353"/>
      <c r="H219" s="354"/>
      <c r="I219" s="387"/>
      <c r="J219" s="80"/>
      <c r="K219" s="2"/>
      <c r="L219" s="80"/>
      <c r="M219" s="2"/>
      <c r="N219" s="366"/>
      <c r="O219" s="366"/>
      <c r="P219" s="352"/>
      <c r="Q219" s="396"/>
      <c r="R219" s="396"/>
      <c r="S219" s="397">
        <f>IF(COUNTIF(J219:M221,"CUMPLE")&gt;=1,(G219*I219),0)* (IF(N219="PRESENTÓ CERTIFICADO",1,0))* (IF(O219="ACORDE A ITEM 5.2.1 (T.R.)",1,0) )* ( IF(OR(Q219="SIN OBSERVACIÓN", Q219="REQUERIMIENTOS SUBSANADOS"),1,0)) *(IF(OR(R219="NINGUNO", R219="CUMPLEN CON LO SOLICITADO"),1,0))</f>
        <v>0</v>
      </c>
      <c r="T219" s="348"/>
      <c r="U219" s="78"/>
      <c r="V219" s="78"/>
      <c r="W219" s="49"/>
      <c r="X219" s="49"/>
      <c r="Y219" s="49"/>
      <c r="Z219" s="49"/>
      <c r="AA219" s="49"/>
      <c r="AB219" s="49"/>
      <c r="AC219" s="49"/>
      <c r="AD219" s="78"/>
      <c r="AE219" s="78"/>
      <c r="AF219" s="78"/>
      <c r="AG219" s="78"/>
      <c r="AH219" s="78"/>
      <c r="AI219" s="78"/>
    </row>
    <row r="220" spans="1:35" ht="24.75" hidden="1" customHeight="1" x14ac:dyDescent="0.2">
      <c r="A220" s="76"/>
      <c r="B220" s="348"/>
      <c r="C220" s="348"/>
      <c r="D220" s="348"/>
      <c r="E220" s="348"/>
      <c r="F220" s="348"/>
      <c r="G220" s="348"/>
      <c r="H220" s="348"/>
      <c r="I220" s="348"/>
      <c r="J220" s="80"/>
      <c r="K220" s="2"/>
      <c r="L220" s="80"/>
      <c r="M220" s="2"/>
      <c r="N220" s="348"/>
      <c r="O220" s="348"/>
      <c r="P220" s="348"/>
      <c r="Q220" s="348"/>
      <c r="R220" s="348"/>
      <c r="S220" s="348"/>
      <c r="T220" s="348"/>
      <c r="U220" s="78"/>
      <c r="V220" s="78"/>
      <c r="W220" s="49"/>
      <c r="X220" s="49"/>
      <c r="Y220" s="49"/>
      <c r="Z220" s="49"/>
      <c r="AA220" s="49"/>
      <c r="AB220" s="49"/>
      <c r="AC220" s="49"/>
      <c r="AD220" s="78"/>
      <c r="AE220" s="78"/>
      <c r="AF220" s="78"/>
      <c r="AG220" s="78"/>
      <c r="AH220" s="78"/>
      <c r="AI220" s="78"/>
    </row>
    <row r="221" spans="1:35" ht="24.75" hidden="1" customHeight="1" x14ac:dyDescent="0.2">
      <c r="A221" s="76"/>
      <c r="B221" s="349"/>
      <c r="C221" s="349"/>
      <c r="D221" s="349"/>
      <c r="E221" s="349"/>
      <c r="F221" s="349"/>
      <c r="G221" s="349"/>
      <c r="H221" s="349"/>
      <c r="I221" s="349"/>
      <c r="J221" s="80"/>
      <c r="K221" s="2"/>
      <c r="L221" s="80"/>
      <c r="M221" s="2"/>
      <c r="N221" s="349"/>
      <c r="O221" s="349"/>
      <c r="P221" s="349"/>
      <c r="Q221" s="349"/>
      <c r="R221" s="349"/>
      <c r="S221" s="349"/>
      <c r="T221" s="348"/>
      <c r="U221" s="78"/>
      <c r="V221" s="78"/>
      <c r="W221" s="49"/>
      <c r="X221" s="49"/>
      <c r="Y221" s="49"/>
      <c r="Z221" s="49"/>
      <c r="AA221" s="49"/>
      <c r="AB221" s="49"/>
      <c r="AC221" s="49"/>
      <c r="AD221" s="78"/>
      <c r="AE221" s="78"/>
      <c r="AF221" s="78"/>
      <c r="AG221" s="78"/>
      <c r="AH221" s="78"/>
      <c r="AI221" s="78"/>
    </row>
    <row r="222" spans="1:35" ht="24.75" hidden="1" customHeight="1" x14ac:dyDescent="0.2">
      <c r="A222" s="76"/>
      <c r="B222" s="351"/>
      <c r="C222" s="385"/>
      <c r="D222" s="385"/>
      <c r="E222" s="385"/>
      <c r="F222" s="385"/>
      <c r="G222" s="386"/>
      <c r="H222" s="354"/>
      <c r="I222" s="404"/>
      <c r="J222" s="80"/>
      <c r="K222" s="2"/>
      <c r="L222" s="80"/>
      <c r="M222" s="2"/>
      <c r="N222" s="366"/>
      <c r="O222" s="366"/>
      <c r="P222" s="400"/>
      <c r="Q222" s="401"/>
      <c r="R222" s="401"/>
      <c r="S222" s="397">
        <f>IF(COUNTIF(J222:M224,"CUMPLE")&gt;=1,(G222*I222),0)* (IF(N222="PRESENTÓ CERTIFICADO",1,0))* (IF(O222="ACORDE A ITEM 5.2.1 (T.R.)",1,0) )* ( IF(OR(Q222="SIN OBSERVACIÓN", Q222="REQUERIMIENTOS SUBSANADOS"),1,0)) *(IF(OR(R222="NINGUNO", R222="CUMPLEN CON LO SOLICITADO"),1,0))</f>
        <v>0</v>
      </c>
      <c r="T222" s="348"/>
      <c r="U222" s="78"/>
      <c r="V222" s="78"/>
      <c r="W222" s="49"/>
      <c r="X222" s="49"/>
      <c r="Y222" s="49"/>
      <c r="Z222" s="49"/>
      <c r="AA222" s="49"/>
      <c r="AB222" s="49"/>
      <c r="AC222" s="49"/>
      <c r="AD222" s="78"/>
      <c r="AE222" s="78"/>
      <c r="AF222" s="78"/>
      <c r="AG222" s="78"/>
      <c r="AH222" s="78"/>
      <c r="AI222" s="78"/>
    </row>
    <row r="223" spans="1:35" ht="24.75" hidden="1" customHeight="1" x14ac:dyDescent="0.2">
      <c r="A223" s="76"/>
      <c r="B223" s="348"/>
      <c r="C223" s="348"/>
      <c r="D223" s="348"/>
      <c r="E223" s="348"/>
      <c r="F223" s="348"/>
      <c r="G223" s="348"/>
      <c r="H223" s="348"/>
      <c r="I223" s="348"/>
      <c r="J223" s="80"/>
      <c r="K223" s="2"/>
      <c r="L223" s="80"/>
      <c r="M223" s="2"/>
      <c r="N223" s="348"/>
      <c r="O223" s="348"/>
      <c r="P223" s="348"/>
      <c r="Q223" s="348"/>
      <c r="R223" s="348"/>
      <c r="S223" s="348"/>
      <c r="T223" s="348"/>
      <c r="U223" s="78"/>
      <c r="V223" s="78"/>
      <c r="W223" s="49"/>
      <c r="X223" s="49"/>
      <c r="Y223" s="49"/>
      <c r="Z223" s="49"/>
      <c r="AA223" s="49"/>
      <c r="AB223" s="49"/>
      <c r="AC223" s="49"/>
      <c r="AD223" s="78"/>
      <c r="AE223" s="78"/>
      <c r="AF223" s="78"/>
      <c r="AG223" s="78"/>
      <c r="AH223" s="78"/>
      <c r="AI223" s="78"/>
    </row>
    <row r="224" spans="1:35" ht="24.75" hidden="1" customHeight="1" x14ac:dyDescent="0.2">
      <c r="A224" s="76"/>
      <c r="B224" s="349"/>
      <c r="C224" s="349"/>
      <c r="D224" s="349"/>
      <c r="E224" s="349"/>
      <c r="F224" s="349"/>
      <c r="G224" s="349"/>
      <c r="H224" s="349"/>
      <c r="I224" s="349"/>
      <c r="J224" s="80"/>
      <c r="K224" s="2"/>
      <c r="L224" s="80"/>
      <c r="M224" s="2"/>
      <c r="N224" s="349"/>
      <c r="O224" s="349"/>
      <c r="P224" s="349"/>
      <c r="Q224" s="349"/>
      <c r="R224" s="349"/>
      <c r="S224" s="349"/>
      <c r="T224" s="348"/>
      <c r="U224" s="78"/>
      <c r="V224" s="78"/>
      <c r="W224" s="49"/>
      <c r="X224" s="49"/>
      <c r="Y224" s="49"/>
      <c r="Z224" s="49"/>
      <c r="AA224" s="49"/>
      <c r="AB224" s="49"/>
      <c r="AC224" s="49"/>
      <c r="AD224" s="78"/>
      <c r="AE224" s="78"/>
      <c r="AF224" s="78"/>
      <c r="AG224" s="78"/>
      <c r="AH224" s="78"/>
      <c r="AI224" s="78"/>
    </row>
    <row r="225" spans="1:35" ht="24.75" hidden="1" customHeight="1" x14ac:dyDescent="0.2">
      <c r="A225" s="76"/>
      <c r="B225" s="351"/>
      <c r="C225" s="352"/>
      <c r="D225" s="352"/>
      <c r="E225" s="352"/>
      <c r="F225" s="352"/>
      <c r="G225" s="353"/>
      <c r="H225" s="354"/>
      <c r="I225" s="387"/>
      <c r="J225" s="80"/>
      <c r="K225" s="2"/>
      <c r="L225" s="80"/>
      <c r="M225" s="2"/>
      <c r="N225" s="366"/>
      <c r="O225" s="366"/>
      <c r="P225" s="352"/>
      <c r="Q225" s="396"/>
      <c r="R225" s="396"/>
      <c r="S225" s="397">
        <f>IF(COUNTIF(J225:M227,"CUMPLE")&gt;=1,(G225*I225),0)* (IF(N225="PRESENTÓ CERTIFICADO",1,0))* (IF(O225="ACORDE A ITEM 5.2.1 (T.R.)",1,0) )* ( IF(OR(Q225="SIN OBSERVACIÓN", Q225="REQUERIMIENTOS SUBSANADOS"),1,0)) *(IF(OR(R225="NINGUNO", R225="CUMPLEN CON LO SOLICITADO"),1,0))</f>
        <v>0</v>
      </c>
      <c r="T225" s="348"/>
      <c r="U225" s="78"/>
      <c r="V225" s="78"/>
      <c r="W225" s="49"/>
      <c r="X225" s="49"/>
      <c r="Y225" s="49"/>
      <c r="Z225" s="49"/>
      <c r="AA225" s="49"/>
      <c r="AB225" s="49"/>
      <c r="AC225" s="49"/>
      <c r="AD225" s="78"/>
      <c r="AE225" s="78"/>
      <c r="AF225" s="78"/>
      <c r="AG225" s="78"/>
      <c r="AH225" s="78"/>
      <c r="AI225" s="78"/>
    </row>
    <row r="226" spans="1:35" ht="24.75" hidden="1" customHeight="1" x14ac:dyDescent="0.2">
      <c r="A226" s="76"/>
      <c r="B226" s="348"/>
      <c r="C226" s="348"/>
      <c r="D226" s="348"/>
      <c r="E226" s="348"/>
      <c r="F226" s="348"/>
      <c r="G226" s="348"/>
      <c r="H226" s="348"/>
      <c r="I226" s="348"/>
      <c r="J226" s="80"/>
      <c r="K226" s="2"/>
      <c r="L226" s="80"/>
      <c r="M226" s="2"/>
      <c r="N226" s="348"/>
      <c r="O226" s="348"/>
      <c r="P226" s="348"/>
      <c r="Q226" s="348"/>
      <c r="R226" s="348"/>
      <c r="S226" s="348"/>
      <c r="T226" s="348"/>
      <c r="U226" s="78"/>
      <c r="V226" s="78"/>
      <c r="W226" s="49"/>
      <c r="X226" s="49"/>
      <c r="Y226" s="49"/>
      <c r="Z226" s="49"/>
      <c r="AA226" s="49"/>
      <c r="AB226" s="49"/>
      <c r="AC226" s="49"/>
      <c r="AD226" s="78"/>
      <c r="AE226" s="78"/>
      <c r="AF226" s="78"/>
      <c r="AG226" s="78"/>
      <c r="AH226" s="78"/>
      <c r="AI226" s="78"/>
    </row>
    <row r="227" spans="1:35" ht="24.75" hidden="1" customHeight="1" x14ac:dyDescent="0.2">
      <c r="A227" s="76"/>
      <c r="B227" s="349"/>
      <c r="C227" s="349"/>
      <c r="D227" s="349"/>
      <c r="E227" s="349"/>
      <c r="F227" s="349"/>
      <c r="G227" s="349"/>
      <c r="H227" s="349"/>
      <c r="I227" s="349"/>
      <c r="J227" s="80"/>
      <c r="K227" s="2"/>
      <c r="L227" s="80"/>
      <c r="M227" s="2"/>
      <c r="N227" s="349"/>
      <c r="O227" s="349"/>
      <c r="P227" s="349"/>
      <c r="Q227" s="349"/>
      <c r="R227" s="349"/>
      <c r="S227" s="349"/>
      <c r="T227" s="349"/>
      <c r="U227" s="78"/>
      <c r="V227" s="78"/>
      <c r="W227" s="49"/>
      <c r="X227" s="49"/>
      <c r="Y227" s="49"/>
      <c r="Z227" s="49"/>
      <c r="AA227" s="78"/>
      <c r="AB227" s="78"/>
      <c r="AC227" s="78"/>
      <c r="AD227" s="78"/>
      <c r="AE227" s="78"/>
      <c r="AF227" s="78"/>
      <c r="AG227" s="78"/>
      <c r="AH227" s="78"/>
      <c r="AI227" s="78"/>
    </row>
    <row r="228" spans="1:35" ht="24.75" hidden="1" customHeight="1" x14ac:dyDescent="0.2">
      <c r="A228" s="65"/>
      <c r="B228" s="355"/>
      <c r="C228" s="337"/>
      <c r="D228" s="337"/>
      <c r="E228" s="337"/>
      <c r="F228" s="337"/>
      <c r="G228" s="337"/>
      <c r="H228" s="337"/>
      <c r="I228" s="337"/>
      <c r="J228" s="337"/>
      <c r="K228" s="337"/>
      <c r="L228" s="337"/>
      <c r="M228" s="337"/>
      <c r="N228" s="337"/>
      <c r="O228" s="356"/>
      <c r="P228" s="398" t="s">
        <v>61</v>
      </c>
      <c r="Q228" s="362"/>
      <c r="R228" s="86"/>
      <c r="S228" s="87">
        <f>IF(T213="SI",SUM(S213:S227),0)</f>
        <v>0</v>
      </c>
      <c r="T228" s="402" t="str">
        <f>IF(S229=" "," ",IF(S229&gt;=$H$6,"CUMPLE","NO CUMPLE"))</f>
        <v>NO CUMPLE</v>
      </c>
      <c r="U228" s="65"/>
      <c r="V228" s="65"/>
      <c r="W228" s="49"/>
      <c r="X228" s="49"/>
      <c r="Y228" s="49"/>
      <c r="Z228" s="49"/>
      <c r="AA228" s="65"/>
      <c r="AB228" s="65"/>
      <c r="AC228" s="65"/>
      <c r="AD228" s="65"/>
      <c r="AE228" s="65"/>
      <c r="AF228" s="65"/>
      <c r="AG228" s="65"/>
      <c r="AH228" s="65"/>
      <c r="AI228" s="65"/>
    </row>
    <row r="229" spans="1:35" ht="24.75" hidden="1" customHeight="1" x14ac:dyDescent="0.2">
      <c r="A229" s="78"/>
      <c r="B229" s="357"/>
      <c r="C229" s="358"/>
      <c r="D229" s="358"/>
      <c r="E229" s="358"/>
      <c r="F229" s="358"/>
      <c r="G229" s="358"/>
      <c r="H229" s="358"/>
      <c r="I229" s="358"/>
      <c r="J229" s="358"/>
      <c r="K229" s="358"/>
      <c r="L229" s="358"/>
      <c r="M229" s="358"/>
      <c r="N229" s="358"/>
      <c r="O229" s="359"/>
      <c r="P229" s="398" t="s">
        <v>62</v>
      </c>
      <c r="Q229" s="362"/>
      <c r="R229" s="86"/>
      <c r="S229" s="88">
        <f>IFERROR((S228/$P$6)," ")</f>
        <v>0</v>
      </c>
      <c r="T229" s="349"/>
      <c r="U229" s="78"/>
      <c r="V229" s="78"/>
      <c r="W229" s="49"/>
      <c r="X229" s="49"/>
      <c r="Y229" s="49"/>
      <c r="Z229" s="49"/>
      <c r="AA229" s="78"/>
      <c r="AB229" s="78"/>
      <c r="AC229" s="78"/>
      <c r="AD229" s="78"/>
      <c r="AE229" s="78"/>
      <c r="AF229" s="78"/>
      <c r="AG229" s="78"/>
      <c r="AH229" s="78"/>
      <c r="AI229" s="78"/>
    </row>
    <row r="230" spans="1:35" ht="30" hidden="1" customHeight="1" x14ac:dyDescent="0.2">
      <c r="A230" s="49"/>
      <c r="B230" s="49"/>
      <c r="C230" s="49"/>
      <c r="D230" s="49"/>
      <c r="E230" s="61"/>
      <c r="F230" s="62"/>
      <c r="G230" s="62"/>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row>
    <row r="231" spans="1:35" ht="30" hidden="1" customHeight="1" x14ac:dyDescent="0.2">
      <c r="A231" s="49"/>
      <c r="B231" s="49"/>
      <c r="C231" s="49"/>
      <c r="D231" s="49"/>
      <c r="E231" s="61"/>
      <c r="F231" s="62"/>
      <c r="G231" s="62"/>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row>
    <row r="232" spans="1:35" ht="36" hidden="1" customHeight="1" x14ac:dyDescent="0.2">
      <c r="A232" s="49"/>
      <c r="B232" s="63">
        <v>13</v>
      </c>
      <c r="C232" s="363" t="s">
        <v>63</v>
      </c>
      <c r="D232" s="361"/>
      <c r="E232" s="362"/>
      <c r="F232" s="360">
        <f>IFERROR(VLOOKUP(B232,LISTA_OFERENTES,2,FALSE)," ")</f>
        <v>0</v>
      </c>
      <c r="G232" s="361"/>
      <c r="H232" s="361"/>
      <c r="I232" s="361"/>
      <c r="J232" s="361"/>
      <c r="K232" s="361"/>
      <c r="L232" s="361"/>
      <c r="M232" s="361"/>
      <c r="N232" s="361"/>
      <c r="O232" s="362"/>
      <c r="P232" s="399" t="s">
        <v>39</v>
      </c>
      <c r="Q232" s="361"/>
      <c r="R232" s="362"/>
      <c r="S232" s="64">
        <f>5-(INT(COUNTBLANK(C235:C249))-10)</f>
        <v>0</v>
      </c>
      <c r="T232" s="65"/>
      <c r="U232" s="49"/>
      <c r="V232" s="49"/>
      <c r="W232" s="49"/>
      <c r="X232" s="49"/>
      <c r="Y232" s="49"/>
      <c r="Z232" s="49"/>
      <c r="AA232" s="49"/>
      <c r="AB232" s="49"/>
      <c r="AC232" s="49"/>
      <c r="AD232" s="49"/>
      <c r="AE232" s="49"/>
      <c r="AF232" s="49"/>
      <c r="AG232" s="49"/>
      <c r="AH232" s="49"/>
      <c r="AI232" s="49"/>
    </row>
    <row r="233" spans="1:35" ht="30" hidden="1" customHeight="1" x14ac:dyDescent="0.25">
      <c r="A233" s="79"/>
      <c r="B233" s="364" t="s">
        <v>40</v>
      </c>
      <c r="C233" s="365" t="s">
        <v>41</v>
      </c>
      <c r="D233" s="365" t="s">
        <v>42</v>
      </c>
      <c r="E233" s="365" t="s">
        <v>43</v>
      </c>
      <c r="F233" s="365" t="s">
        <v>44</v>
      </c>
      <c r="G233" s="365" t="s">
        <v>45</v>
      </c>
      <c r="H233" s="365" t="s">
        <v>46</v>
      </c>
      <c r="I233" s="365" t="s">
        <v>47</v>
      </c>
      <c r="J233" s="391" t="s">
        <v>48</v>
      </c>
      <c r="K233" s="361"/>
      <c r="L233" s="361"/>
      <c r="M233" s="362"/>
      <c r="N233" s="365" t="s">
        <v>49</v>
      </c>
      <c r="O233" s="365" t="s">
        <v>50</v>
      </c>
      <c r="P233" s="89" t="s">
        <v>51</v>
      </c>
      <c r="Q233" s="89"/>
      <c r="R233" s="365" t="s">
        <v>52</v>
      </c>
      <c r="S233" s="365" t="s">
        <v>53</v>
      </c>
      <c r="T233" s="365" t="str">
        <f>T11</f>
        <v xml:space="preserve">CUMPLE CON EL REQUERIMIENTO OBLIGATORIO DE ESTAR CLASIFICADO EN EL CÓDIGOSDE LA CLASIFICAICÓN UNSPSC: 561115 </v>
      </c>
      <c r="U233" s="90"/>
      <c r="V233" s="90"/>
      <c r="W233" s="49"/>
      <c r="X233" s="49"/>
      <c r="Y233" s="49"/>
      <c r="Z233" s="49"/>
      <c r="AA233" s="49"/>
      <c r="AB233" s="49"/>
      <c r="AC233" s="49"/>
      <c r="AD233" s="79"/>
      <c r="AE233" s="79"/>
      <c r="AF233" s="79"/>
      <c r="AG233" s="79"/>
      <c r="AH233" s="79"/>
      <c r="AI233" s="79"/>
    </row>
    <row r="234" spans="1:35" ht="105" hidden="1" customHeight="1" x14ac:dyDescent="0.25">
      <c r="A234" s="79"/>
      <c r="B234" s="349"/>
      <c r="C234" s="349"/>
      <c r="D234" s="349"/>
      <c r="E234" s="349"/>
      <c r="F234" s="349"/>
      <c r="G234" s="349"/>
      <c r="H234" s="349"/>
      <c r="I234" s="349"/>
      <c r="J234" s="392" t="s">
        <v>64</v>
      </c>
      <c r="K234" s="361"/>
      <c r="L234" s="361"/>
      <c r="M234" s="362"/>
      <c r="N234" s="349"/>
      <c r="O234" s="349"/>
      <c r="P234" s="69" t="s">
        <v>9</v>
      </c>
      <c r="Q234" s="69" t="s">
        <v>57</v>
      </c>
      <c r="R234" s="349"/>
      <c r="S234" s="349"/>
      <c r="T234" s="349"/>
      <c r="U234" s="90"/>
      <c r="V234" s="90"/>
      <c r="W234" s="49"/>
      <c r="X234" s="49"/>
      <c r="Y234" s="49"/>
      <c r="Z234" s="49"/>
      <c r="AA234" s="49"/>
      <c r="AB234" s="49"/>
      <c r="AC234" s="49"/>
      <c r="AD234" s="79"/>
      <c r="AE234" s="79"/>
      <c r="AF234" s="79"/>
      <c r="AG234" s="79"/>
      <c r="AH234" s="79"/>
      <c r="AI234" s="79"/>
    </row>
    <row r="235" spans="1:35" ht="24.75" hidden="1" customHeight="1" x14ac:dyDescent="0.2">
      <c r="A235" s="76"/>
      <c r="B235" s="351">
        <v>1</v>
      </c>
      <c r="C235" s="352"/>
      <c r="D235" s="352"/>
      <c r="E235" s="352"/>
      <c r="F235" s="352"/>
      <c r="G235" s="353"/>
      <c r="H235" s="354"/>
      <c r="I235" s="387"/>
      <c r="J235" s="80"/>
      <c r="K235" s="2"/>
      <c r="L235" s="80"/>
      <c r="M235" s="2"/>
      <c r="N235" s="366"/>
      <c r="O235" s="366"/>
      <c r="P235" s="352"/>
      <c r="Q235" s="396"/>
      <c r="R235" s="396"/>
      <c r="S235" s="397">
        <f>IF(COUNTIF(J235:M237,"CUMPLE")&gt;=1,(G235*I235),0)* (IF(N235="PRESENTÓ CERTIFICADO",1,0))* (IF(O235="ACORDE A ITEM 5.2.1 (T.R.)",1,0) )* ( IF(OR(Q235="SIN OBSERVACIÓN", Q235="REQUERIMIENTOS SUBSANADOS"),1,0)) *(IF(OR(R235="NINGUNO", R235="CUMPLEN CON LO SOLICITADO"),1,0))</f>
        <v>0</v>
      </c>
      <c r="T235" s="403"/>
      <c r="U235" s="78"/>
      <c r="V235" s="78"/>
      <c r="W235" s="49"/>
      <c r="X235" s="49"/>
      <c r="Y235" s="49"/>
      <c r="Z235" s="49"/>
      <c r="AA235" s="49"/>
      <c r="AB235" s="49"/>
      <c r="AC235" s="49"/>
      <c r="AD235" s="78"/>
      <c r="AE235" s="78"/>
      <c r="AF235" s="78"/>
      <c r="AG235" s="78"/>
      <c r="AH235" s="78"/>
      <c r="AI235" s="78"/>
    </row>
    <row r="236" spans="1:35" ht="24.75" hidden="1" customHeight="1" x14ac:dyDescent="0.2">
      <c r="A236" s="76"/>
      <c r="B236" s="348"/>
      <c r="C236" s="348"/>
      <c r="D236" s="348"/>
      <c r="E236" s="348"/>
      <c r="F236" s="348"/>
      <c r="G236" s="348"/>
      <c r="H236" s="348"/>
      <c r="I236" s="348"/>
      <c r="J236" s="80"/>
      <c r="K236" s="2"/>
      <c r="L236" s="80"/>
      <c r="M236" s="2"/>
      <c r="N236" s="348"/>
      <c r="O236" s="348"/>
      <c r="P236" s="348"/>
      <c r="Q236" s="348"/>
      <c r="R236" s="348"/>
      <c r="S236" s="348"/>
      <c r="T236" s="348"/>
      <c r="U236" s="78"/>
      <c r="V236" s="78"/>
      <c r="W236" s="49"/>
      <c r="X236" s="49"/>
      <c r="Y236" s="49"/>
      <c r="Z236" s="49"/>
      <c r="AA236" s="49"/>
      <c r="AB236" s="49"/>
      <c r="AC236" s="49"/>
      <c r="AD236" s="78"/>
      <c r="AE236" s="78"/>
      <c r="AF236" s="78"/>
      <c r="AG236" s="78"/>
      <c r="AH236" s="78"/>
      <c r="AI236" s="78"/>
    </row>
    <row r="237" spans="1:35" ht="24.75" hidden="1" customHeight="1" x14ac:dyDescent="0.2">
      <c r="A237" s="76"/>
      <c r="B237" s="349"/>
      <c r="C237" s="349"/>
      <c r="D237" s="349"/>
      <c r="E237" s="349"/>
      <c r="F237" s="349"/>
      <c r="G237" s="349"/>
      <c r="H237" s="349"/>
      <c r="I237" s="349"/>
      <c r="J237" s="80"/>
      <c r="K237" s="2"/>
      <c r="L237" s="80"/>
      <c r="M237" s="2"/>
      <c r="N237" s="349"/>
      <c r="O237" s="349"/>
      <c r="P237" s="349"/>
      <c r="Q237" s="349"/>
      <c r="R237" s="349"/>
      <c r="S237" s="349"/>
      <c r="T237" s="348"/>
      <c r="U237" s="78"/>
      <c r="V237" s="78"/>
      <c r="W237" s="49"/>
      <c r="X237" s="49"/>
      <c r="Y237" s="49"/>
      <c r="Z237" s="49"/>
      <c r="AA237" s="49"/>
      <c r="AB237" s="49"/>
      <c r="AC237" s="49"/>
      <c r="AD237" s="78"/>
      <c r="AE237" s="78"/>
      <c r="AF237" s="78"/>
      <c r="AG237" s="78"/>
      <c r="AH237" s="78"/>
      <c r="AI237" s="78"/>
    </row>
    <row r="238" spans="1:35" ht="24.75" hidden="1" customHeight="1" x14ac:dyDescent="0.2">
      <c r="A238" s="76"/>
      <c r="B238" s="351">
        <v>2</v>
      </c>
      <c r="C238" s="385"/>
      <c r="D238" s="385"/>
      <c r="E238" s="385"/>
      <c r="F238" s="385"/>
      <c r="G238" s="386"/>
      <c r="H238" s="354"/>
      <c r="I238" s="404"/>
      <c r="J238" s="80"/>
      <c r="K238" s="2"/>
      <c r="L238" s="80"/>
      <c r="M238" s="2"/>
      <c r="N238" s="366"/>
      <c r="O238" s="366"/>
      <c r="P238" s="400"/>
      <c r="Q238" s="401"/>
      <c r="R238" s="401"/>
      <c r="S238" s="397">
        <f>IF(COUNTIF(J238:M240,"CUMPLE")&gt;=1,(G238*I238),0)* (IF(N238="PRESENTÓ CERTIFICADO",1,0))* (IF(O238="ACORDE A ITEM 5.2.1 (T.R.)",1,0) )* ( IF(OR(Q238="SIN OBSERVACIÓN", Q238="REQUERIMIENTOS SUBSANADOS"),1,0)) *(IF(OR(R238="NINGUNO", R238="CUMPLEN CON LO SOLICITADO"),1,0))</f>
        <v>0</v>
      </c>
      <c r="T238" s="348"/>
      <c r="U238" s="78"/>
      <c r="V238" s="78"/>
      <c r="W238" s="49"/>
      <c r="X238" s="49"/>
      <c r="Y238" s="49"/>
      <c r="Z238" s="49"/>
      <c r="AA238" s="49"/>
      <c r="AB238" s="49"/>
      <c r="AC238" s="49"/>
      <c r="AD238" s="78"/>
      <c r="AE238" s="78"/>
      <c r="AF238" s="78"/>
      <c r="AG238" s="78"/>
      <c r="AH238" s="78"/>
      <c r="AI238" s="78"/>
    </row>
    <row r="239" spans="1:35" ht="24.75" hidden="1" customHeight="1" x14ac:dyDescent="0.2">
      <c r="A239" s="76"/>
      <c r="B239" s="348"/>
      <c r="C239" s="348"/>
      <c r="D239" s="348"/>
      <c r="E239" s="348"/>
      <c r="F239" s="348"/>
      <c r="G239" s="348"/>
      <c r="H239" s="348"/>
      <c r="I239" s="348"/>
      <c r="J239" s="80"/>
      <c r="K239" s="2"/>
      <c r="L239" s="80"/>
      <c r="M239" s="2"/>
      <c r="N239" s="348"/>
      <c r="O239" s="348"/>
      <c r="P239" s="348"/>
      <c r="Q239" s="348"/>
      <c r="R239" s="348"/>
      <c r="S239" s="348"/>
      <c r="T239" s="348"/>
      <c r="U239" s="78"/>
      <c r="V239" s="78"/>
      <c r="W239" s="49"/>
      <c r="X239" s="49"/>
      <c r="Y239" s="49"/>
      <c r="Z239" s="49"/>
      <c r="AA239" s="49"/>
      <c r="AB239" s="49"/>
      <c r="AC239" s="49"/>
      <c r="AD239" s="78"/>
      <c r="AE239" s="78"/>
      <c r="AF239" s="78"/>
      <c r="AG239" s="78"/>
      <c r="AH239" s="78"/>
      <c r="AI239" s="78"/>
    </row>
    <row r="240" spans="1:35" ht="24.75" hidden="1" customHeight="1" x14ac:dyDescent="0.2">
      <c r="A240" s="76"/>
      <c r="B240" s="349"/>
      <c r="C240" s="349"/>
      <c r="D240" s="349"/>
      <c r="E240" s="349"/>
      <c r="F240" s="349"/>
      <c r="G240" s="349"/>
      <c r="H240" s="349"/>
      <c r="I240" s="349"/>
      <c r="J240" s="80"/>
      <c r="K240" s="2"/>
      <c r="L240" s="80"/>
      <c r="M240" s="2"/>
      <c r="N240" s="349"/>
      <c r="O240" s="349"/>
      <c r="P240" s="349"/>
      <c r="Q240" s="349"/>
      <c r="R240" s="349"/>
      <c r="S240" s="349"/>
      <c r="T240" s="348"/>
      <c r="U240" s="78"/>
      <c r="V240" s="78"/>
      <c r="W240" s="49"/>
      <c r="X240" s="49"/>
      <c r="Y240" s="49"/>
      <c r="Z240" s="49"/>
      <c r="AA240" s="49"/>
      <c r="AB240" s="49"/>
      <c r="AC240" s="49"/>
      <c r="AD240" s="78"/>
      <c r="AE240" s="78"/>
      <c r="AF240" s="78"/>
      <c r="AG240" s="78"/>
      <c r="AH240" s="78"/>
      <c r="AI240" s="78"/>
    </row>
    <row r="241" spans="1:35" ht="24.75" hidden="1" customHeight="1" x14ac:dyDescent="0.2">
      <c r="A241" s="76"/>
      <c r="B241" s="351">
        <v>3</v>
      </c>
      <c r="C241" s="352"/>
      <c r="D241" s="352"/>
      <c r="E241" s="352"/>
      <c r="F241" s="352"/>
      <c r="G241" s="353"/>
      <c r="H241" s="354"/>
      <c r="I241" s="387"/>
      <c r="J241" s="80"/>
      <c r="K241" s="2"/>
      <c r="L241" s="80"/>
      <c r="M241" s="2"/>
      <c r="N241" s="366"/>
      <c r="O241" s="366"/>
      <c r="P241" s="352"/>
      <c r="Q241" s="396"/>
      <c r="R241" s="396"/>
      <c r="S241" s="397">
        <f>IF(COUNTIF(J241:M243,"CUMPLE")&gt;=1,(G241*I241),0)* (IF(N241="PRESENTÓ CERTIFICADO",1,0))* (IF(O241="ACORDE A ITEM 5.2.1 (T.R.)",1,0) )* ( IF(OR(Q241="SIN OBSERVACIÓN", Q241="REQUERIMIENTOS SUBSANADOS"),1,0)) *(IF(OR(R241="NINGUNO", R241="CUMPLEN CON LO SOLICITADO"),1,0))</f>
        <v>0</v>
      </c>
      <c r="T241" s="348"/>
      <c r="U241" s="78"/>
      <c r="V241" s="78"/>
      <c r="W241" s="49"/>
      <c r="X241" s="49"/>
      <c r="Y241" s="49"/>
      <c r="Z241" s="49"/>
      <c r="AA241" s="49"/>
      <c r="AB241" s="49"/>
      <c r="AC241" s="49"/>
      <c r="AD241" s="78"/>
      <c r="AE241" s="78"/>
      <c r="AF241" s="78"/>
      <c r="AG241" s="78"/>
      <c r="AH241" s="78"/>
      <c r="AI241" s="78"/>
    </row>
    <row r="242" spans="1:35" ht="24.75" hidden="1" customHeight="1" x14ac:dyDescent="0.2">
      <c r="A242" s="76"/>
      <c r="B242" s="348"/>
      <c r="C242" s="348"/>
      <c r="D242" s="348"/>
      <c r="E242" s="348"/>
      <c r="F242" s="348"/>
      <c r="G242" s="348"/>
      <c r="H242" s="348"/>
      <c r="I242" s="348"/>
      <c r="J242" s="80"/>
      <c r="K242" s="2"/>
      <c r="L242" s="80"/>
      <c r="M242" s="2"/>
      <c r="N242" s="348"/>
      <c r="O242" s="348"/>
      <c r="P242" s="348"/>
      <c r="Q242" s="348"/>
      <c r="R242" s="348"/>
      <c r="S242" s="348"/>
      <c r="T242" s="348"/>
      <c r="U242" s="78"/>
      <c r="V242" s="78"/>
      <c r="W242" s="49"/>
      <c r="X242" s="49"/>
      <c r="Y242" s="49"/>
      <c r="Z242" s="49"/>
      <c r="AA242" s="49"/>
      <c r="AB242" s="49"/>
      <c r="AC242" s="49"/>
      <c r="AD242" s="78"/>
      <c r="AE242" s="78"/>
      <c r="AF242" s="78"/>
      <c r="AG242" s="78"/>
      <c r="AH242" s="78"/>
      <c r="AI242" s="78"/>
    </row>
    <row r="243" spans="1:35" ht="24.75" hidden="1" customHeight="1" x14ac:dyDescent="0.2">
      <c r="A243" s="76"/>
      <c r="B243" s="349"/>
      <c r="C243" s="349"/>
      <c r="D243" s="349"/>
      <c r="E243" s="349"/>
      <c r="F243" s="349"/>
      <c r="G243" s="349"/>
      <c r="H243" s="349"/>
      <c r="I243" s="349"/>
      <c r="J243" s="80"/>
      <c r="K243" s="2"/>
      <c r="L243" s="80"/>
      <c r="M243" s="2"/>
      <c r="N243" s="349"/>
      <c r="O243" s="349"/>
      <c r="P243" s="349"/>
      <c r="Q243" s="349"/>
      <c r="R243" s="349"/>
      <c r="S243" s="349"/>
      <c r="T243" s="348"/>
      <c r="U243" s="78"/>
      <c r="V243" s="78"/>
      <c r="W243" s="49"/>
      <c r="X243" s="49"/>
      <c r="Y243" s="49"/>
      <c r="Z243" s="49"/>
      <c r="AA243" s="49"/>
      <c r="AB243" s="49"/>
      <c r="AC243" s="49"/>
      <c r="AD243" s="78"/>
      <c r="AE243" s="78"/>
      <c r="AF243" s="78"/>
      <c r="AG243" s="78"/>
      <c r="AH243" s="78"/>
      <c r="AI243" s="78"/>
    </row>
    <row r="244" spans="1:35" ht="24.75" hidden="1" customHeight="1" x14ac:dyDescent="0.2">
      <c r="A244" s="76"/>
      <c r="B244" s="351">
        <v>4</v>
      </c>
      <c r="C244" s="385"/>
      <c r="D244" s="385"/>
      <c r="E244" s="385"/>
      <c r="F244" s="385"/>
      <c r="G244" s="386"/>
      <c r="H244" s="354"/>
      <c r="I244" s="404"/>
      <c r="J244" s="80"/>
      <c r="K244" s="2"/>
      <c r="L244" s="80"/>
      <c r="M244" s="2"/>
      <c r="N244" s="366"/>
      <c r="O244" s="366"/>
      <c r="P244" s="400"/>
      <c r="Q244" s="401"/>
      <c r="R244" s="401"/>
      <c r="S244" s="397">
        <f>IF(COUNTIF(J244:M246,"CUMPLE")&gt;=1,(G244*I244),0)* (IF(N244="PRESENTÓ CERTIFICADO",1,0))* (IF(O244="ACORDE A ITEM 5.2.1 (T.R.)",1,0) )* ( IF(OR(Q244="SIN OBSERVACIÓN", Q244="REQUERIMIENTOS SUBSANADOS"),1,0)) *(IF(OR(R244="NINGUNO", R244="CUMPLEN CON LO SOLICITADO"),1,0))</f>
        <v>0</v>
      </c>
      <c r="T244" s="348"/>
      <c r="U244" s="78"/>
      <c r="V244" s="78"/>
      <c r="W244" s="49"/>
      <c r="X244" s="49"/>
      <c r="Y244" s="49"/>
      <c r="Z244" s="49"/>
      <c r="AA244" s="49"/>
      <c r="AB244" s="49"/>
      <c r="AC244" s="49"/>
      <c r="AD244" s="78"/>
      <c r="AE244" s="78"/>
      <c r="AF244" s="78"/>
      <c r="AG244" s="78"/>
      <c r="AH244" s="78"/>
      <c r="AI244" s="78"/>
    </row>
    <row r="245" spans="1:35" ht="24.75" hidden="1" customHeight="1" x14ac:dyDescent="0.2">
      <c r="A245" s="76"/>
      <c r="B245" s="348"/>
      <c r="C245" s="348"/>
      <c r="D245" s="348"/>
      <c r="E245" s="348"/>
      <c r="F245" s="348"/>
      <c r="G245" s="348"/>
      <c r="H245" s="348"/>
      <c r="I245" s="348"/>
      <c r="J245" s="80"/>
      <c r="K245" s="2"/>
      <c r="L245" s="80"/>
      <c r="M245" s="2"/>
      <c r="N245" s="348"/>
      <c r="O245" s="348"/>
      <c r="P245" s="348"/>
      <c r="Q245" s="348"/>
      <c r="R245" s="348"/>
      <c r="S245" s="348"/>
      <c r="T245" s="348"/>
      <c r="U245" s="78"/>
      <c r="V245" s="78"/>
      <c r="W245" s="49"/>
      <c r="X245" s="49"/>
      <c r="Y245" s="49"/>
      <c r="Z245" s="49"/>
      <c r="AA245" s="49"/>
      <c r="AB245" s="49"/>
      <c r="AC245" s="49"/>
      <c r="AD245" s="78"/>
      <c r="AE245" s="78"/>
      <c r="AF245" s="78"/>
      <c r="AG245" s="78"/>
      <c r="AH245" s="78"/>
      <c r="AI245" s="78"/>
    </row>
    <row r="246" spans="1:35" ht="24.75" hidden="1" customHeight="1" x14ac:dyDescent="0.2">
      <c r="A246" s="76"/>
      <c r="B246" s="349"/>
      <c r="C246" s="349"/>
      <c r="D246" s="349"/>
      <c r="E246" s="349"/>
      <c r="F246" s="349"/>
      <c r="G246" s="349"/>
      <c r="H246" s="349"/>
      <c r="I246" s="349"/>
      <c r="J246" s="80"/>
      <c r="K246" s="2"/>
      <c r="L246" s="80"/>
      <c r="M246" s="2"/>
      <c r="N246" s="349"/>
      <c r="O246" s="349"/>
      <c r="P246" s="349"/>
      <c r="Q246" s="349"/>
      <c r="R246" s="349"/>
      <c r="S246" s="349"/>
      <c r="T246" s="348"/>
      <c r="U246" s="78"/>
      <c r="V246" s="78"/>
      <c r="W246" s="49"/>
      <c r="X246" s="49"/>
      <c r="Y246" s="49"/>
      <c r="Z246" s="49"/>
      <c r="AA246" s="49"/>
      <c r="AB246" s="49"/>
      <c r="AC246" s="49"/>
      <c r="AD246" s="78"/>
      <c r="AE246" s="78"/>
      <c r="AF246" s="78"/>
      <c r="AG246" s="78"/>
      <c r="AH246" s="78"/>
      <c r="AI246" s="78"/>
    </row>
    <row r="247" spans="1:35" ht="24.75" hidden="1" customHeight="1" x14ac:dyDescent="0.2">
      <c r="A247" s="76"/>
      <c r="B247" s="351">
        <v>5</v>
      </c>
      <c r="C247" s="352"/>
      <c r="D247" s="352"/>
      <c r="E247" s="352"/>
      <c r="F247" s="352"/>
      <c r="G247" s="353"/>
      <c r="H247" s="354"/>
      <c r="I247" s="387"/>
      <c r="J247" s="80"/>
      <c r="K247" s="2"/>
      <c r="L247" s="80"/>
      <c r="M247" s="2"/>
      <c r="N247" s="366"/>
      <c r="O247" s="366"/>
      <c r="P247" s="352"/>
      <c r="Q247" s="396"/>
      <c r="R247" s="396"/>
      <c r="S247" s="397">
        <f>IF(COUNTIF(J247:M249,"CUMPLE")&gt;=1,(G247*I247),0)* (IF(N247="PRESENTÓ CERTIFICADO",1,0))* (IF(O247="ACORDE A ITEM 5.2.1 (T.R.)",1,0) )* ( IF(OR(Q247="SIN OBSERVACIÓN", Q247="REQUERIMIENTOS SUBSANADOS"),1,0)) *(IF(OR(R247="NINGUNO", R247="CUMPLEN CON LO SOLICITADO"),1,0))</f>
        <v>0</v>
      </c>
      <c r="T247" s="348"/>
      <c r="U247" s="78"/>
      <c r="V247" s="78"/>
      <c r="W247" s="49"/>
      <c r="X247" s="49"/>
      <c r="Y247" s="49"/>
      <c r="Z247" s="49"/>
      <c r="AA247" s="49"/>
      <c r="AB247" s="49"/>
      <c r="AC247" s="49"/>
      <c r="AD247" s="78"/>
      <c r="AE247" s="78"/>
      <c r="AF247" s="78"/>
      <c r="AG247" s="78"/>
      <c r="AH247" s="78"/>
      <c r="AI247" s="78"/>
    </row>
    <row r="248" spans="1:35" ht="24.75" hidden="1" customHeight="1" x14ac:dyDescent="0.2">
      <c r="A248" s="76"/>
      <c r="B248" s="348"/>
      <c r="C248" s="348"/>
      <c r="D248" s="348"/>
      <c r="E248" s="348"/>
      <c r="F248" s="348"/>
      <c r="G248" s="348"/>
      <c r="H248" s="348"/>
      <c r="I248" s="348"/>
      <c r="J248" s="80"/>
      <c r="K248" s="2"/>
      <c r="L248" s="80"/>
      <c r="M248" s="2"/>
      <c r="N248" s="348"/>
      <c r="O248" s="348"/>
      <c r="P248" s="348"/>
      <c r="Q248" s="348"/>
      <c r="R248" s="348"/>
      <c r="S248" s="348"/>
      <c r="T248" s="348"/>
      <c r="U248" s="78"/>
      <c r="V248" s="78"/>
      <c r="W248" s="49"/>
      <c r="X248" s="49"/>
      <c r="Y248" s="49"/>
      <c r="Z248" s="49"/>
      <c r="AA248" s="49"/>
      <c r="AB248" s="49"/>
      <c r="AC248" s="49"/>
      <c r="AD248" s="78"/>
      <c r="AE248" s="78"/>
      <c r="AF248" s="78"/>
      <c r="AG248" s="78"/>
      <c r="AH248" s="78"/>
      <c r="AI248" s="78"/>
    </row>
    <row r="249" spans="1:35" ht="24.75" hidden="1" customHeight="1" x14ac:dyDescent="0.2">
      <c r="A249" s="76"/>
      <c r="B249" s="349"/>
      <c r="C249" s="349"/>
      <c r="D249" s="349"/>
      <c r="E249" s="349"/>
      <c r="F249" s="349"/>
      <c r="G249" s="349"/>
      <c r="H249" s="349"/>
      <c r="I249" s="349"/>
      <c r="J249" s="80"/>
      <c r="K249" s="2"/>
      <c r="L249" s="80"/>
      <c r="M249" s="2"/>
      <c r="N249" s="349"/>
      <c r="O249" s="349"/>
      <c r="P249" s="349"/>
      <c r="Q249" s="349"/>
      <c r="R249" s="349"/>
      <c r="S249" s="349"/>
      <c r="T249" s="349"/>
      <c r="U249" s="78"/>
      <c r="V249" s="78"/>
      <c r="W249" s="49"/>
      <c r="X249" s="49"/>
      <c r="Y249" s="49"/>
      <c r="Z249" s="49"/>
      <c r="AA249" s="78"/>
      <c r="AB249" s="78"/>
      <c r="AC249" s="78"/>
      <c r="AD249" s="78"/>
      <c r="AE249" s="78"/>
      <c r="AF249" s="78"/>
      <c r="AG249" s="78"/>
      <c r="AH249" s="78"/>
      <c r="AI249" s="78"/>
    </row>
    <row r="250" spans="1:35" ht="24.75" hidden="1" customHeight="1" x14ac:dyDescent="0.2">
      <c r="A250" s="65"/>
      <c r="B250" s="355" t="str">
        <f>IF(S251=" "," ",IF(S251&gt;=$H$6,"CUMPLE CON LA EXPERIENCIA REQUERIDA","NO CUMPLE CON LA EXPERIENCIA REQUERIDA"))</f>
        <v>NO CUMPLE CON LA EXPERIENCIA REQUERIDA</v>
      </c>
      <c r="C250" s="337"/>
      <c r="D250" s="337"/>
      <c r="E250" s="337"/>
      <c r="F250" s="337"/>
      <c r="G250" s="337"/>
      <c r="H250" s="337"/>
      <c r="I250" s="337"/>
      <c r="J250" s="337"/>
      <c r="K250" s="337"/>
      <c r="L250" s="337"/>
      <c r="M250" s="337"/>
      <c r="N250" s="337"/>
      <c r="O250" s="356"/>
      <c r="P250" s="398" t="s">
        <v>61</v>
      </c>
      <c r="Q250" s="362"/>
      <c r="R250" s="86"/>
      <c r="S250" s="87">
        <f>IF(T235="SI",SUM(S235:S249),0)</f>
        <v>0</v>
      </c>
      <c r="T250" s="402" t="str">
        <f>IF(S251=" "," ",IF(S251&gt;=$H$6,"CUMPLE","NO CUMPLE"))</f>
        <v>NO CUMPLE</v>
      </c>
      <c r="U250" s="65"/>
      <c r="V250" s="65"/>
      <c r="W250" s="49"/>
      <c r="X250" s="49"/>
      <c r="Y250" s="49"/>
      <c r="Z250" s="49"/>
      <c r="AA250" s="65"/>
      <c r="AB250" s="65"/>
      <c r="AC250" s="65"/>
      <c r="AD250" s="65"/>
      <c r="AE250" s="65"/>
      <c r="AF250" s="65"/>
      <c r="AG250" s="65"/>
      <c r="AH250" s="65"/>
      <c r="AI250" s="65"/>
    </row>
    <row r="251" spans="1:35" ht="24.75" hidden="1" customHeight="1" x14ac:dyDescent="0.2">
      <c r="A251" s="78"/>
      <c r="B251" s="357"/>
      <c r="C251" s="358"/>
      <c r="D251" s="358"/>
      <c r="E251" s="358"/>
      <c r="F251" s="358"/>
      <c r="G251" s="358"/>
      <c r="H251" s="358"/>
      <c r="I251" s="358"/>
      <c r="J251" s="358"/>
      <c r="K251" s="358"/>
      <c r="L251" s="358"/>
      <c r="M251" s="358"/>
      <c r="N251" s="358"/>
      <c r="O251" s="359"/>
      <c r="P251" s="398" t="s">
        <v>62</v>
      </c>
      <c r="Q251" s="362"/>
      <c r="R251" s="86"/>
      <c r="S251" s="88">
        <f>IFERROR((S250/$P$6)," ")</f>
        <v>0</v>
      </c>
      <c r="T251" s="349"/>
      <c r="U251" s="78"/>
      <c r="V251" s="78"/>
      <c r="W251" s="49"/>
      <c r="X251" s="49"/>
      <c r="Y251" s="49"/>
      <c r="Z251" s="49"/>
      <c r="AA251" s="78"/>
      <c r="AB251" s="78"/>
      <c r="AC251" s="78"/>
      <c r="AD251" s="78"/>
      <c r="AE251" s="78"/>
      <c r="AF251" s="78"/>
      <c r="AG251" s="78"/>
      <c r="AH251" s="78"/>
      <c r="AI251" s="78"/>
    </row>
    <row r="252" spans="1:35" ht="30" hidden="1" customHeight="1" x14ac:dyDescent="0.2">
      <c r="A252" s="49"/>
      <c r="B252" s="49"/>
      <c r="C252" s="49"/>
      <c r="D252" s="49"/>
      <c r="E252" s="61"/>
      <c r="F252" s="62"/>
      <c r="G252" s="62"/>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row>
    <row r="253" spans="1:35" ht="30" hidden="1" customHeight="1" x14ac:dyDescent="0.2">
      <c r="A253" s="49"/>
      <c r="B253" s="49"/>
      <c r="C253" s="49"/>
      <c r="D253" s="49"/>
      <c r="E253" s="61"/>
      <c r="F253" s="62"/>
      <c r="G253" s="62"/>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row>
    <row r="254" spans="1:35" ht="36" hidden="1" customHeight="1" x14ac:dyDescent="0.2">
      <c r="A254" s="49"/>
      <c r="B254" s="63">
        <v>14</v>
      </c>
      <c r="C254" s="363" t="s">
        <v>63</v>
      </c>
      <c r="D254" s="361"/>
      <c r="E254" s="362"/>
      <c r="F254" s="360">
        <f>IFERROR(VLOOKUP(B254,LISTA_OFERENTES,2,FALSE)," ")</f>
        <v>0</v>
      </c>
      <c r="G254" s="361"/>
      <c r="H254" s="361"/>
      <c r="I254" s="361"/>
      <c r="J254" s="361"/>
      <c r="K254" s="361"/>
      <c r="L254" s="361"/>
      <c r="M254" s="361"/>
      <c r="N254" s="361"/>
      <c r="O254" s="362"/>
      <c r="P254" s="399" t="s">
        <v>39</v>
      </c>
      <c r="Q254" s="361"/>
      <c r="R254" s="362"/>
      <c r="S254" s="64">
        <f>5-(INT(COUNTBLANK(C257:C271))-10)</f>
        <v>0</v>
      </c>
      <c r="T254" s="65"/>
      <c r="U254" s="49"/>
      <c r="V254" s="49"/>
      <c r="W254" s="49"/>
      <c r="X254" s="49"/>
      <c r="Y254" s="49"/>
      <c r="Z254" s="49"/>
      <c r="AA254" s="49"/>
      <c r="AB254" s="49"/>
      <c r="AC254" s="49"/>
      <c r="AD254" s="49"/>
      <c r="AE254" s="49"/>
      <c r="AF254" s="49"/>
      <c r="AG254" s="49"/>
      <c r="AH254" s="49"/>
      <c r="AI254" s="49"/>
    </row>
    <row r="255" spans="1:35" ht="30" hidden="1" customHeight="1" x14ac:dyDescent="0.25">
      <c r="A255" s="79"/>
      <c r="B255" s="364" t="s">
        <v>40</v>
      </c>
      <c r="C255" s="365" t="s">
        <v>41</v>
      </c>
      <c r="D255" s="365" t="s">
        <v>42</v>
      </c>
      <c r="E255" s="365" t="s">
        <v>43</v>
      </c>
      <c r="F255" s="365" t="s">
        <v>44</v>
      </c>
      <c r="G255" s="365" t="s">
        <v>45</v>
      </c>
      <c r="H255" s="365" t="s">
        <v>46</v>
      </c>
      <c r="I255" s="365" t="s">
        <v>47</v>
      </c>
      <c r="J255" s="391" t="s">
        <v>48</v>
      </c>
      <c r="K255" s="361"/>
      <c r="L255" s="361"/>
      <c r="M255" s="362"/>
      <c r="N255" s="365" t="s">
        <v>49</v>
      </c>
      <c r="O255" s="365" t="s">
        <v>50</v>
      </c>
      <c r="P255" s="89" t="s">
        <v>51</v>
      </c>
      <c r="Q255" s="89"/>
      <c r="R255" s="365" t="s">
        <v>52</v>
      </c>
      <c r="S255" s="365" t="s">
        <v>53</v>
      </c>
      <c r="T255" s="365" t="str">
        <f>T11</f>
        <v xml:space="preserve">CUMPLE CON EL REQUERIMIENTO OBLIGATORIO DE ESTAR CLASIFICADO EN EL CÓDIGOSDE LA CLASIFICAICÓN UNSPSC: 561115 </v>
      </c>
      <c r="U255" s="90"/>
      <c r="V255" s="90"/>
      <c r="W255" s="49"/>
      <c r="X255" s="49"/>
      <c r="Y255" s="49"/>
      <c r="Z255" s="49"/>
      <c r="AA255" s="49"/>
      <c r="AB255" s="49"/>
      <c r="AC255" s="49"/>
      <c r="AD255" s="79"/>
      <c r="AE255" s="79"/>
      <c r="AF255" s="79"/>
      <c r="AG255" s="79"/>
      <c r="AH255" s="79"/>
      <c r="AI255" s="79"/>
    </row>
    <row r="256" spans="1:35" ht="103.5" hidden="1" customHeight="1" x14ac:dyDescent="0.25">
      <c r="A256" s="79"/>
      <c r="B256" s="349"/>
      <c r="C256" s="349"/>
      <c r="D256" s="349"/>
      <c r="E256" s="349"/>
      <c r="F256" s="349"/>
      <c r="G256" s="349"/>
      <c r="H256" s="349"/>
      <c r="I256" s="349"/>
      <c r="J256" s="392" t="s">
        <v>64</v>
      </c>
      <c r="K256" s="361"/>
      <c r="L256" s="361"/>
      <c r="M256" s="362"/>
      <c r="N256" s="349"/>
      <c r="O256" s="349"/>
      <c r="P256" s="69" t="s">
        <v>9</v>
      </c>
      <c r="Q256" s="69" t="s">
        <v>57</v>
      </c>
      <c r="R256" s="349"/>
      <c r="S256" s="349"/>
      <c r="T256" s="349"/>
      <c r="U256" s="90"/>
      <c r="V256" s="90"/>
      <c r="W256" s="49"/>
      <c r="X256" s="49"/>
      <c r="Y256" s="49"/>
      <c r="Z256" s="49"/>
      <c r="AA256" s="49"/>
      <c r="AB256" s="49"/>
      <c r="AC256" s="49"/>
      <c r="AD256" s="79"/>
      <c r="AE256" s="79"/>
      <c r="AF256" s="79"/>
      <c r="AG256" s="79"/>
      <c r="AH256" s="79"/>
      <c r="AI256" s="79"/>
    </row>
    <row r="257" spans="1:35" ht="24.75" hidden="1" customHeight="1" x14ac:dyDescent="0.2">
      <c r="A257" s="76"/>
      <c r="B257" s="351">
        <v>1</v>
      </c>
      <c r="C257" s="352"/>
      <c r="D257" s="352"/>
      <c r="E257" s="352"/>
      <c r="F257" s="352"/>
      <c r="G257" s="353"/>
      <c r="H257" s="354"/>
      <c r="I257" s="387"/>
      <c r="J257" s="80"/>
      <c r="K257" s="2"/>
      <c r="L257" s="80"/>
      <c r="M257" s="2"/>
      <c r="N257" s="366"/>
      <c r="O257" s="366"/>
      <c r="P257" s="352"/>
      <c r="Q257" s="396"/>
      <c r="R257" s="396"/>
      <c r="S257" s="397">
        <f>IF(COUNTIF(J257:M259,"CUMPLE")&gt;=1,(G257*I257),0)* (IF(N257="PRESENTÓ CERTIFICADO",1,0))* (IF(O257="ACORDE A ITEM 5.2.1 (T.R.)",1,0) )* ( IF(OR(Q257="SIN OBSERVACIÓN", Q257="REQUERIMIENTOS SUBSANADOS"),1,0)) *(IF(OR(R257="NINGUNO", R257="CUMPLEN CON LO SOLICITADO"),1,0))</f>
        <v>0</v>
      </c>
      <c r="T257" s="403"/>
      <c r="U257" s="78"/>
      <c r="V257" s="78"/>
      <c r="W257" s="49"/>
      <c r="X257" s="49"/>
      <c r="Y257" s="49"/>
      <c r="Z257" s="49"/>
      <c r="AA257" s="49"/>
      <c r="AB257" s="49"/>
      <c r="AC257" s="49"/>
      <c r="AD257" s="78"/>
      <c r="AE257" s="78"/>
      <c r="AF257" s="78"/>
      <c r="AG257" s="78"/>
      <c r="AH257" s="78"/>
      <c r="AI257" s="78"/>
    </row>
    <row r="258" spans="1:35" ht="24.75" hidden="1" customHeight="1" x14ac:dyDescent="0.2">
      <c r="A258" s="76"/>
      <c r="B258" s="348"/>
      <c r="C258" s="348"/>
      <c r="D258" s="348"/>
      <c r="E258" s="348"/>
      <c r="F258" s="348"/>
      <c r="G258" s="348"/>
      <c r="H258" s="348"/>
      <c r="I258" s="348"/>
      <c r="J258" s="80"/>
      <c r="K258" s="2"/>
      <c r="L258" s="80"/>
      <c r="M258" s="2"/>
      <c r="N258" s="348"/>
      <c r="O258" s="348"/>
      <c r="P258" s="348"/>
      <c r="Q258" s="348"/>
      <c r="R258" s="348"/>
      <c r="S258" s="348"/>
      <c r="T258" s="348"/>
      <c r="U258" s="78"/>
      <c r="V258" s="78"/>
      <c r="W258" s="49"/>
      <c r="X258" s="49"/>
      <c r="Y258" s="49"/>
      <c r="Z258" s="49"/>
      <c r="AA258" s="49"/>
      <c r="AB258" s="49"/>
      <c r="AC258" s="49"/>
      <c r="AD258" s="78"/>
      <c r="AE258" s="78"/>
      <c r="AF258" s="78"/>
      <c r="AG258" s="78"/>
      <c r="AH258" s="78"/>
      <c r="AI258" s="78"/>
    </row>
    <row r="259" spans="1:35" ht="24.75" hidden="1" customHeight="1" x14ac:dyDescent="0.2">
      <c r="A259" s="76"/>
      <c r="B259" s="349"/>
      <c r="C259" s="349"/>
      <c r="D259" s="349"/>
      <c r="E259" s="349"/>
      <c r="F259" s="349"/>
      <c r="G259" s="349"/>
      <c r="H259" s="349"/>
      <c r="I259" s="349"/>
      <c r="J259" s="80"/>
      <c r="K259" s="2"/>
      <c r="L259" s="80"/>
      <c r="M259" s="2"/>
      <c r="N259" s="349"/>
      <c r="O259" s="349"/>
      <c r="P259" s="349"/>
      <c r="Q259" s="349"/>
      <c r="R259" s="349"/>
      <c r="S259" s="349"/>
      <c r="T259" s="348"/>
      <c r="U259" s="78"/>
      <c r="V259" s="78"/>
      <c r="W259" s="49"/>
      <c r="X259" s="49"/>
      <c r="Y259" s="49"/>
      <c r="Z259" s="49"/>
      <c r="AA259" s="49"/>
      <c r="AB259" s="49"/>
      <c r="AC259" s="49"/>
      <c r="AD259" s="78"/>
      <c r="AE259" s="78"/>
      <c r="AF259" s="78"/>
      <c r="AG259" s="78"/>
      <c r="AH259" s="78"/>
      <c r="AI259" s="78"/>
    </row>
    <row r="260" spans="1:35" ht="24.75" hidden="1" customHeight="1" x14ac:dyDescent="0.2">
      <c r="A260" s="76"/>
      <c r="B260" s="351">
        <v>2</v>
      </c>
      <c r="C260" s="385"/>
      <c r="D260" s="385"/>
      <c r="E260" s="385"/>
      <c r="F260" s="385"/>
      <c r="G260" s="386"/>
      <c r="H260" s="354"/>
      <c r="I260" s="404"/>
      <c r="J260" s="80"/>
      <c r="K260" s="2"/>
      <c r="L260" s="80"/>
      <c r="M260" s="2"/>
      <c r="N260" s="366"/>
      <c r="O260" s="366"/>
      <c r="P260" s="400"/>
      <c r="Q260" s="401"/>
      <c r="R260" s="401"/>
      <c r="S260" s="397">
        <f>IF(COUNTIF(J260:M262,"CUMPLE")&gt;=1,(G260*I260),0)* (IF(N260="PRESENTÓ CERTIFICADO",1,0))* (IF(O260="ACORDE A ITEM 5.2.1 (T.R.)",1,0) )* ( IF(OR(Q260="SIN OBSERVACIÓN", Q260="REQUERIMIENTOS SUBSANADOS"),1,0)) *(IF(OR(R260="NINGUNO", R260="CUMPLEN CON LO SOLICITADO"),1,0))</f>
        <v>0</v>
      </c>
      <c r="T260" s="348"/>
      <c r="U260" s="78"/>
      <c r="V260" s="78"/>
      <c r="W260" s="49"/>
      <c r="X260" s="49"/>
      <c r="Y260" s="49"/>
      <c r="Z260" s="49"/>
      <c r="AA260" s="49"/>
      <c r="AB260" s="49"/>
      <c r="AC260" s="49"/>
      <c r="AD260" s="78"/>
      <c r="AE260" s="78"/>
      <c r="AF260" s="78"/>
      <c r="AG260" s="78"/>
      <c r="AH260" s="78"/>
      <c r="AI260" s="78"/>
    </row>
    <row r="261" spans="1:35" ht="24.75" hidden="1" customHeight="1" x14ac:dyDescent="0.2">
      <c r="A261" s="76"/>
      <c r="B261" s="348"/>
      <c r="C261" s="348"/>
      <c r="D261" s="348"/>
      <c r="E261" s="348"/>
      <c r="F261" s="348"/>
      <c r="G261" s="348"/>
      <c r="H261" s="348"/>
      <c r="I261" s="348"/>
      <c r="J261" s="80"/>
      <c r="K261" s="2"/>
      <c r="L261" s="80"/>
      <c r="M261" s="2"/>
      <c r="N261" s="348"/>
      <c r="O261" s="348"/>
      <c r="P261" s="348"/>
      <c r="Q261" s="348"/>
      <c r="R261" s="348"/>
      <c r="S261" s="348"/>
      <c r="T261" s="348"/>
      <c r="U261" s="78"/>
      <c r="V261" s="78"/>
      <c r="W261" s="49"/>
      <c r="X261" s="49"/>
      <c r="Y261" s="49"/>
      <c r="Z261" s="49"/>
      <c r="AA261" s="49"/>
      <c r="AB261" s="49"/>
      <c r="AC261" s="49"/>
      <c r="AD261" s="78"/>
      <c r="AE261" s="78"/>
      <c r="AF261" s="78"/>
      <c r="AG261" s="78"/>
      <c r="AH261" s="78"/>
      <c r="AI261" s="78"/>
    </row>
    <row r="262" spans="1:35" ht="24.75" hidden="1" customHeight="1" x14ac:dyDescent="0.2">
      <c r="A262" s="76"/>
      <c r="B262" s="349"/>
      <c r="C262" s="349"/>
      <c r="D262" s="349"/>
      <c r="E262" s="349"/>
      <c r="F262" s="349"/>
      <c r="G262" s="349"/>
      <c r="H262" s="349"/>
      <c r="I262" s="349"/>
      <c r="J262" s="80"/>
      <c r="K262" s="2"/>
      <c r="L262" s="80"/>
      <c r="M262" s="2"/>
      <c r="N262" s="349"/>
      <c r="O262" s="349"/>
      <c r="P262" s="349"/>
      <c r="Q262" s="349"/>
      <c r="R262" s="349"/>
      <c r="S262" s="349"/>
      <c r="T262" s="348"/>
      <c r="U262" s="78"/>
      <c r="V262" s="78"/>
      <c r="W262" s="49"/>
      <c r="X262" s="49"/>
      <c r="Y262" s="49"/>
      <c r="Z262" s="49"/>
      <c r="AA262" s="49"/>
      <c r="AB262" s="49"/>
      <c r="AC262" s="49"/>
      <c r="AD262" s="78"/>
      <c r="AE262" s="78"/>
      <c r="AF262" s="78"/>
      <c r="AG262" s="78"/>
      <c r="AH262" s="78"/>
      <c r="AI262" s="78"/>
    </row>
    <row r="263" spans="1:35" ht="24.75" hidden="1" customHeight="1" x14ac:dyDescent="0.2">
      <c r="A263" s="76"/>
      <c r="B263" s="351">
        <v>3</v>
      </c>
      <c r="C263" s="352"/>
      <c r="D263" s="352"/>
      <c r="E263" s="352"/>
      <c r="F263" s="352"/>
      <c r="G263" s="353"/>
      <c r="H263" s="354"/>
      <c r="I263" s="387"/>
      <c r="J263" s="80"/>
      <c r="K263" s="2"/>
      <c r="L263" s="80"/>
      <c r="M263" s="2"/>
      <c r="N263" s="366"/>
      <c r="O263" s="366"/>
      <c r="P263" s="352"/>
      <c r="Q263" s="396"/>
      <c r="R263" s="396"/>
      <c r="S263" s="397">
        <f>IF(COUNTIF(J263:M265,"CUMPLE")&gt;=1,(G263*I263),0)* (IF(N263="PRESENTÓ CERTIFICADO",1,0))* (IF(O263="ACORDE A ITEM 5.2.1 (T.R.)",1,0) )* ( IF(OR(Q263="SIN OBSERVACIÓN", Q263="REQUERIMIENTOS SUBSANADOS"),1,0)) *(IF(OR(R263="NINGUNO", R263="CUMPLEN CON LO SOLICITADO"),1,0))</f>
        <v>0</v>
      </c>
      <c r="T263" s="348"/>
      <c r="U263" s="78"/>
      <c r="V263" s="78"/>
      <c r="W263" s="49"/>
      <c r="X263" s="49"/>
      <c r="Y263" s="49"/>
      <c r="Z263" s="49"/>
      <c r="AA263" s="49"/>
      <c r="AB263" s="49"/>
      <c r="AC263" s="49"/>
      <c r="AD263" s="78"/>
      <c r="AE263" s="78"/>
      <c r="AF263" s="78"/>
      <c r="AG263" s="78"/>
      <c r="AH263" s="78"/>
      <c r="AI263" s="78"/>
    </row>
    <row r="264" spans="1:35" ht="24.75" hidden="1" customHeight="1" x14ac:dyDescent="0.2">
      <c r="A264" s="76"/>
      <c r="B264" s="348"/>
      <c r="C264" s="348"/>
      <c r="D264" s="348"/>
      <c r="E264" s="348"/>
      <c r="F264" s="348"/>
      <c r="G264" s="348"/>
      <c r="H264" s="348"/>
      <c r="I264" s="348"/>
      <c r="J264" s="80"/>
      <c r="K264" s="2"/>
      <c r="L264" s="80"/>
      <c r="M264" s="2"/>
      <c r="N264" s="348"/>
      <c r="O264" s="348"/>
      <c r="P264" s="348"/>
      <c r="Q264" s="348"/>
      <c r="R264" s="348"/>
      <c r="S264" s="348"/>
      <c r="T264" s="348"/>
      <c r="U264" s="78"/>
      <c r="V264" s="78"/>
      <c r="W264" s="49"/>
      <c r="X264" s="49"/>
      <c r="Y264" s="49"/>
      <c r="Z264" s="49"/>
      <c r="AA264" s="49"/>
      <c r="AB264" s="49"/>
      <c r="AC264" s="49"/>
      <c r="AD264" s="78"/>
      <c r="AE264" s="78"/>
      <c r="AF264" s="78"/>
      <c r="AG264" s="78"/>
      <c r="AH264" s="78"/>
      <c r="AI264" s="78"/>
    </row>
    <row r="265" spans="1:35" ht="24.75" hidden="1" customHeight="1" x14ac:dyDescent="0.2">
      <c r="A265" s="76"/>
      <c r="B265" s="349"/>
      <c r="C265" s="349"/>
      <c r="D265" s="349"/>
      <c r="E265" s="349"/>
      <c r="F265" s="349"/>
      <c r="G265" s="349"/>
      <c r="H265" s="349"/>
      <c r="I265" s="349"/>
      <c r="J265" s="80"/>
      <c r="K265" s="2"/>
      <c r="L265" s="80"/>
      <c r="M265" s="2"/>
      <c r="N265" s="349"/>
      <c r="O265" s="349"/>
      <c r="P265" s="349"/>
      <c r="Q265" s="349"/>
      <c r="R265" s="349"/>
      <c r="S265" s="349"/>
      <c r="T265" s="348"/>
      <c r="U265" s="78"/>
      <c r="V265" s="78"/>
      <c r="W265" s="49"/>
      <c r="X265" s="49"/>
      <c r="Y265" s="49"/>
      <c r="Z265" s="49"/>
      <c r="AA265" s="49"/>
      <c r="AB265" s="49"/>
      <c r="AC265" s="49"/>
      <c r="AD265" s="78"/>
      <c r="AE265" s="78"/>
      <c r="AF265" s="78"/>
      <c r="AG265" s="78"/>
      <c r="AH265" s="78"/>
      <c r="AI265" s="78"/>
    </row>
    <row r="266" spans="1:35" ht="24.75" hidden="1" customHeight="1" x14ac:dyDescent="0.2">
      <c r="A266" s="76"/>
      <c r="B266" s="351">
        <v>4</v>
      </c>
      <c r="C266" s="385"/>
      <c r="D266" s="385"/>
      <c r="E266" s="385"/>
      <c r="F266" s="385"/>
      <c r="G266" s="386"/>
      <c r="H266" s="354"/>
      <c r="I266" s="404"/>
      <c r="J266" s="80"/>
      <c r="K266" s="2"/>
      <c r="L266" s="80"/>
      <c r="M266" s="2"/>
      <c r="N266" s="366"/>
      <c r="O266" s="366"/>
      <c r="P266" s="400"/>
      <c r="Q266" s="401"/>
      <c r="R266" s="401"/>
      <c r="S266" s="397">
        <f>IF(COUNTIF(J266:M268,"CUMPLE")&gt;=1,(G266*I266),0)* (IF(N266="PRESENTÓ CERTIFICADO",1,0))* (IF(O266="ACORDE A ITEM 5.2.1 (T.R.)",1,0) )* ( IF(OR(Q266="SIN OBSERVACIÓN", Q266="REQUERIMIENTOS SUBSANADOS"),1,0)) *(IF(OR(R266="NINGUNO", R266="CUMPLEN CON LO SOLICITADO"),1,0))</f>
        <v>0</v>
      </c>
      <c r="T266" s="348"/>
      <c r="U266" s="78"/>
      <c r="V266" s="78"/>
      <c r="W266" s="49"/>
      <c r="X266" s="49"/>
      <c r="Y266" s="49"/>
      <c r="Z266" s="49"/>
      <c r="AA266" s="49"/>
      <c r="AB266" s="49"/>
      <c r="AC266" s="49"/>
      <c r="AD266" s="78"/>
      <c r="AE266" s="78"/>
      <c r="AF266" s="78"/>
      <c r="AG266" s="78"/>
      <c r="AH266" s="78"/>
      <c r="AI266" s="78"/>
    </row>
    <row r="267" spans="1:35" ht="24.75" hidden="1" customHeight="1" x14ac:dyDescent="0.2">
      <c r="A267" s="76"/>
      <c r="B267" s="348"/>
      <c r="C267" s="348"/>
      <c r="D267" s="348"/>
      <c r="E267" s="348"/>
      <c r="F267" s="348"/>
      <c r="G267" s="348"/>
      <c r="H267" s="348"/>
      <c r="I267" s="348"/>
      <c r="J267" s="80"/>
      <c r="K267" s="2"/>
      <c r="L267" s="80"/>
      <c r="M267" s="2"/>
      <c r="N267" s="348"/>
      <c r="O267" s="348"/>
      <c r="P267" s="348"/>
      <c r="Q267" s="348"/>
      <c r="R267" s="348"/>
      <c r="S267" s="348"/>
      <c r="T267" s="348"/>
      <c r="U267" s="78"/>
      <c r="V267" s="78"/>
      <c r="W267" s="49"/>
      <c r="X267" s="49"/>
      <c r="Y267" s="49"/>
      <c r="Z267" s="49"/>
      <c r="AA267" s="49"/>
      <c r="AB267" s="49"/>
      <c r="AC267" s="49"/>
      <c r="AD267" s="78"/>
      <c r="AE267" s="78"/>
      <c r="AF267" s="78"/>
      <c r="AG267" s="78"/>
      <c r="AH267" s="78"/>
      <c r="AI267" s="78"/>
    </row>
    <row r="268" spans="1:35" ht="24.75" hidden="1" customHeight="1" x14ac:dyDescent="0.2">
      <c r="A268" s="76"/>
      <c r="B268" s="349"/>
      <c r="C268" s="349"/>
      <c r="D268" s="349"/>
      <c r="E268" s="349"/>
      <c r="F268" s="349"/>
      <c r="G268" s="349"/>
      <c r="H268" s="349"/>
      <c r="I268" s="349"/>
      <c r="J268" s="80"/>
      <c r="K268" s="2"/>
      <c r="L268" s="80"/>
      <c r="M268" s="2"/>
      <c r="N268" s="349"/>
      <c r="O268" s="349"/>
      <c r="P268" s="349"/>
      <c r="Q268" s="349"/>
      <c r="R268" s="349"/>
      <c r="S268" s="349"/>
      <c r="T268" s="348"/>
      <c r="U268" s="78"/>
      <c r="V268" s="78"/>
      <c r="W268" s="49"/>
      <c r="X268" s="49"/>
      <c r="Y268" s="49"/>
      <c r="Z268" s="49"/>
      <c r="AA268" s="49"/>
      <c r="AB268" s="49"/>
      <c r="AC268" s="49"/>
      <c r="AD268" s="78"/>
      <c r="AE268" s="78"/>
      <c r="AF268" s="78"/>
      <c r="AG268" s="78"/>
      <c r="AH268" s="78"/>
      <c r="AI268" s="78"/>
    </row>
    <row r="269" spans="1:35" ht="24.75" hidden="1" customHeight="1" x14ac:dyDescent="0.2">
      <c r="A269" s="76"/>
      <c r="B269" s="351">
        <v>5</v>
      </c>
      <c r="C269" s="352"/>
      <c r="D269" s="352"/>
      <c r="E269" s="352"/>
      <c r="F269" s="352"/>
      <c r="G269" s="353"/>
      <c r="H269" s="354"/>
      <c r="I269" s="387"/>
      <c r="J269" s="80"/>
      <c r="K269" s="2"/>
      <c r="L269" s="80"/>
      <c r="M269" s="2"/>
      <c r="N269" s="366"/>
      <c r="O269" s="366"/>
      <c r="P269" s="352"/>
      <c r="Q269" s="396"/>
      <c r="R269" s="396"/>
      <c r="S269" s="397">
        <f>IF(COUNTIF(J269:M271,"CUMPLE")&gt;=1,(G269*I269),0)* (IF(N269="PRESENTÓ CERTIFICADO",1,0))* (IF(O269="ACORDE A ITEM 5.2.1 (T.R.)",1,0) )* ( IF(OR(Q269="SIN OBSERVACIÓN", Q269="REQUERIMIENTOS SUBSANADOS"),1,0)) *(IF(OR(R269="NINGUNO", R269="CUMPLEN CON LO SOLICITADO"),1,0))</f>
        <v>0</v>
      </c>
      <c r="T269" s="348"/>
      <c r="U269" s="78"/>
      <c r="V269" s="78"/>
      <c r="W269" s="49"/>
      <c r="X269" s="49"/>
      <c r="Y269" s="49"/>
      <c r="Z269" s="49"/>
      <c r="AA269" s="49"/>
      <c r="AB269" s="49"/>
      <c r="AC269" s="49"/>
      <c r="AD269" s="78"/>
      <c r="AE269" s="78"/>
      <c r="AF269" s="78"/>
      <c r="AG269" s="78"/>
      <c r="AH269" s="78"/>
      <c r="AI269" s="78"/>
    </row>
    <row r="270" spans="1:35" ht="24.75" hidden="1" customHeight="1" x14ac:dyDescent="0.2">
      <c r="A270" s="76"/>
      <c r="B270" s="348"/>
      <c r="C270" s="348"/>
      <c r="D270" s="348"/>
      <c r="E270" s="348"/>
      <c r="F270" s="348"/>
      <c r="G270" s="348"/>
      <c r="H270" s="348"/>
      <c r="I270" s="348"/>
      <c r="J270" s="80"/>
      <c r="K270" s="2"/>
      <c r="L270" s="80"/>
      <c r="M270" s="2"/>
      <c r="N270" s="348"/>
      <c r="O270" s="348"/>
      <c r="P270" s="348"/>
      <c r="Q270" s="348"/>
      <c r="R270" s="348"/>
      <c r="S270" s="348"/>
      <c r="T270" s="348"/>
      <c r="U270" s="78"/>
      <c r="V270" s="78"/>
      <c r="W270" s="49"/>
      <c r="X270" s="49"/>
      <c r="Y270" s="49"/>
      <c r="Z270" s="49"/>
      <c r="AA270" s="49"/>
      <c r="AB270" s="49"/>
      <c r="AC270" s="49"/>
      <c r="AD270" s="78"/>
      <c r="AE270" s="78"/>
      <c r="AF270" s="78"/>
      <c r="AG270" s="78"/>
      <c r="AH270" s="78"/>
      <c r="AI270" s="78"/>
    </row>
    <row r="271" spans="1:35" ht="24.75" hidden="1" customHeight="1" x14ac:dyDescent="0.2">
      <c r="A271" s="76"/>
      <c r="B271" s="349"/>
      <c r="C271" s="349"/>
      <c r="D271" s="349"/>
      <c r="E271" s="349"/>
      <c r="F271" s="349"/>
      <c r="G271" s="349"/>
      <c r="H271" s="349"/>
      <c r="I271" s="349"/>
      <c r="J271" s="80"/>
      <c r="K271" s="2"/>
      <c r="L271" s="80"/>
      <c r="M271" s="2"/>
      <c r="N271" s="349"/>
      <c r="O271" s="349"/>
      <c r="P271" s="349"/>
      <c r="Q271" s="349"/>
      <c r="R271" s="349"/>
      <c r="S271" s="349"/>
      <c r="T271" s="349"/>
      <c r="U271" s="78"/>
      <c r="V271" s="78"/>
      <c r="W271" s="49"/>
      <c r="X271" s="49"/>
      <c r="Y271" s="49"/>
      <c r="Z271" s="49"/>
      <c r="AA271" s="78"/>
      <c r="AB271" s="78"/>
      <c r="AC271" s="78"/>
      <c r="AD271" s="78"/>
      <c r="AE271" s="78"/>
      <c r="AF271" s="78"/>
      <c r="AG271" s="78"/>
      <c r="AH271" s="78"/>
      <c r="AI271" s="78"/>
    </row>
    <row r="272" spans="1:35" ht="24.75" hidden="1" customHeight="1" x14ac:dyDescent="0.2">
      <c r="A272" s="65"/>
      <c r="B272" s="355" t="str">
        <f>IF(S273=" "," ",IF(S273&gt;=$H$6,"CUMPLE CON LA EXPERIENCIA REQUERIDA","NO CUMPLE CON LA EXPERIENCIA REQUERIDA"))</f>
        <v>NO CUMPLE CON LA EXPERIENCIA REQUERIDA</v>
      </c>
      <c r="C272" s="337"/>
      <c r="D272" s="337"/>
      <c r="E272" s="337"/>
      <c r="F272" s="337"/>
      <c r="G272" s="337"/>
      <c r="H272" s="337"/>
      <c r="I272" s="337"/>
      <c r="J272" s="337"/>
      <c r="K272" s="337"/>
      <c r="L272" s="337"/>
      <c r="M272" s="337"/>
      <c r="N272" s="337"/>
      <c r="O272" s="356"/>
      <c r="P272" s="398" t="s">
        <v>61</v>
      </c>
      <c r="Q272" s="362"/>
      <c r="R272" s="86"/>
      <c r="S272" s="87">
        <f>IF(T257="SI",SUM(S257:S271),0)</f>
        <v>0</v>
      </c>
      <c r="T272" s="402" t="str">
        <f>IF(S273=" "," ",IF(S273&gt;=$H$6,"CUMPLE","NO CUMPLE"))</f>
        <v>NO CUMPLE</v>
      </c>
      <c r="U272" s="65"/>
      <c r="V272" s="65"/>
      <c r="W272" s="49"/>
      <c r="X272" s="49"/>
      <c r="Y272" s="49"/>
      <c r="Z272" s="49"/>
      <c r="AA272" s="65"/>
      <c r="AB272" s="65"/>
      <c r="AC272" s="65"/>
      <c r="AD272" s="65"/>
      <c r="AE272" s="65"/>
      <c r="AF272" s="65"/>
      <c r="AG272" s="65"/>
      <c r="AH272" s="65"/>
      <c r="AI272" s="65"/>
    </row>
    <row r="273" spans="1:35" ht="24.75" hidden="1" customHeight="1" x14ac:dyDescent="0.2">
      <c r="A273" s="78"/>
      <c r="B273" s="357"/>
      <c r="C273" s="358"/>
      <c r="D273" s="358"/>
      <c r="E273" s="358"/>
      <c r="F273" s="358"/>
      <c r="G273" s="358"/>
      <c r="H273" s="358"/>
      <c r="I273" s="358"/>
      <c r="J273" s="358"/>
      <c r="K273" s="358"/>
      <c r="L273" s="358"/>
      <c r="M273" s="358"/>
      <c r="N273" s="358"/>
      <c r="O273" s="359"/>
      <c r="P273" s="398" t="s">
        <v>62</v>
      </c>
      <c r="Q273" s="362"/>
      <c r="R273" s="86"/>
      <c r="S273" s="88">
        <f>IFERROR((S272/$P$6)," ")</f>
        <v>0</v>
      </c>
      <c r="T273" s="349"/>
      <c r="U273" s="78"/>
      <c r="V273" s="78"/>
      <c r="W273" s="49"/>
      <c r="X273" s="49"/>
      <c r="Y273" s="49"/>
      <c r="Z273" s="49"/>
      <c r="AA273" s="78"/>
      <c r="AB273" s="78"/>
      <c r="AC273" s="78"/>
      <c r="AD273" s="78"/>
      <c r="AE273" s="78"/>
      <c r="AF273" s="78"/>
      <c r="AG273" s="78"/>
      <c r="AH273" s="78"/>
      <c r="AI273" s="78"/>
    </row>
    <row r="274" spans="1:35" ht="30" hidden="1" customHeight="1" x14ac:dyDescent="0.2">
      <c r="A274" s="49"/>
      <c r="B274" s="49"/>
      <c r="C274" s="49"/>
      <c r="D274" s="49"/>
      <c r="E274" s="61"/>
      <c r="F274" s="62"/>
      <c r="G274" s="62"/>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row>
    <row r="275" spans="1:35" ht="30" hidden="1" customHeight="1" x14ac:dyDescent="0.2">
      <c r="A275" s="49"/>
      <c r="B275" s="49"/>
      <c r="C275" s="49"/>
      <c r="D275" s="49"/>
      <c r="E275" s="61"/>
      <c r="F275" s="62"/>
      <c r="G275" s="62"/>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row>
    <row r="276" spans="1:35" ht="36" hidden="1" customHeight="1" x14ac:dyDescent="0.2">
      <c r="A276" s="49"/>
      <c r="B276" s="63">
        <v>15</v>
      </c>
      <c r="C276" s="363" t="s">
        <v>63</v>
      </c>
      <c r="D276" s="361"/>
      <c r="E276" s="362"/>
      <c r="F276" s="360">
        <f>IFERROR(VLOOKUP(B276,LISTA_OFERENTES,2,FALSE)," ")</f>
        <v>0</v>
      </c>
      <c r="G276" s="361"/>
      <c r="H276" s="361"/>
      <c r="I276" s="361"/>
      <c r="J276" s="361"/>
      <c r="K276" s="361"/>
      <c r="L276" s="361"/>
      <c r="M276" s="361"/>
      <c r="N276" s="361"/>
      <c r="O276" s="362"/>
      <c r="P276" s="399" t="s">
        <v>39</v>
      </c>
      <c r="Q276" s="361"/>
      <c r="R276" s="362"/>
      <c r="S276" s="64">
        <f>5-(INT(COUNTBLANK(C279:C293))-10)</f>
        <v>0</v>
      </c>
      <c r="T276" s="65"/>
      <c r="U276" s="49"/>
      <c r="V276" s="49"/>
      <c r="W276" s="49"/>
      <c r="X276" s="49"/>
      <c r="Y276" s="49"/>
      <c r="Z276" s="49"/>
      <c r="AA276" s="49"/>
      <c r="AB276" s="49"/>
      <c r="AC276" s="49"/>
      <c r="AD276" s="49"/>
      <c r="AE276" s="49"/>
      <c r="AF276" s="49"/>
      <c r="AG276" s="49"/>
      <c r="AH276" s="49"/>
      <c r="AI276" s="49"/>
    </row>
    <row r="277" spans="1:35" ht="30" hidden="1" customHeight="1" x14ac:dyDescent="0.25">
      <c r="A277" s="79"/>
      <c r="B277" s="364" t="s">
        <v>40</v>
      </c>
      <c r="C277" s="365" t="s">
        <v>41</v>
      </c>
      <c r="D277" s="365" t="s">
        <v>42</v>
      </c>
      <c r="E277" s="365" t="s">
        <v>43</v>
      </c>
      <c r="F277" s="365" t="s">
        <v>44</v>
      </c>
      <c r="G277" s="365" t="s">
        <v>45</v>
      </c>
      <c r="H277" s="365" t="s">
        <v>46</v>
      </c>
      <c r="I277" s="365" t="s">
        <v>47</v>
      </c>
      <c r="J277" s="391" t="s">
        <v>48</v>
      </c>
      <c r="K277" s="361"/>
      <c r="L277" s="361"/>
      <c r="M277" s="362"/>
      <c r="N277" s="365" t="s">
        <v>49</v>
      </c>
      <c r="O277" s="365" t="s">
        <v>50</v>
      </c>
      <c r="P277" s="89" t="s">
        <v>51</v>
      </c>
      <c r="Q277" s="89"/>
      <c r="R277" s="365" t="s">
        <v>52</v>
      </c>
      <c r="S277" s="365" t="s">
        <v>53</v>
      </c>
      <c r="T277" s="365" t="str">
        <f>T11</f>
        <v xml:space="preserve">CUMPLE CON EL REQUERIMIENTO OBLIGATORIO DE ESTAR CLASIFICADO EN EL CÓDIGOSDE LA CLASIFICAICÓN UNSPSC: 561115 </v>
      </c>
      <c r="U277" s="90"/>
      <c r="V277" s="90"/>
      <c r="W277" s="49"/>
      <c r="X277" s="49"/>
      <c r="Y277" s="49"/>
      <c r="Z277" s="49"/>
      <c r="AA277" s="49"/>
      <c r="AB277" s="49"/>
      <c r="AC277" s="49"/>
      <c r="AD277" s="79"/>
      <c r="AE277" s="79"/>
      <c r="AF277" s="79"/>
      <c r="AG277" s="79"/>
      <c r="AH277" s="79"/>
      <c r="AI277" s="79"/>
    </row>
    <row r="278" spans="1:35" ht="108.75" hidden="1" customHeight="1" x14ac:dyDescent="0.25">
      <c r="A278" s="79"/>
      <c r="B278" s="349"/>
      <c r="C278" s="349"/>
      <c r="D278" s="349"/>
      <c r="E278" s="349"/>
      <c r="F278" s="349"/>
      <c r="G278" s="349"/>
      <c r="H278" s="349"/>
      <c r="I278" s="349"/>
      <c r="J278" s="392" t="s">
        <v>64</v>
      </c>
      <c r="K278" s="361"/>
      <c r="L278" s="361"/>
      <c r="M278" s="362"/>
      <c r="N278" s="349"/>
      <c r="O278" s="349"/>
      <c r="P278" s="69" t="s">
        <v>9</v>
      </c>
      <c r="Q278" s="69" t="s">
        <v>57</v>
      </c>
      <c r="R278" s="349"/>
      <c r="S278" s="349"/>
      <c r="T278" s="349"/>
      <c r="U278" s="90"/>
      <c r="V278" s="90"/>
      <c r="W278" s="49"/>
      <c r="X278" s="49"/>
      <c r="Y278" s="49"/>
      <c r="Z278" s="49"/>
      <c r="AA278" s="49"/>
      <c r="AB278" s="49"/>
      <c r="AC278" s="49"/>
      <c r="AD278" s="79"/>
      <c r="AE278" s="79"/>
      <c r="AF278" s="79"/>
      <c r="AG278" s="79"/>
      <c r="AH278" s="79"/>
      <c r="AI278" s="79"/>
    </row>
    <row r="279" spans="1:35" ht="24.75" hidden="1" customHeight="1" x14ac:dyDescent="0.2">
      <c r="A279" s="76"/>
      <c r="B279" s="351">
        <v>1</v>
      </c>
      <c r="C279" s="352"/>
      <c r="D279" s="352"/>
      <c r="E279" s="352"/>
      <c r="F279" s="352"/>
      <c r="G279" s="353"/>
      <c r="H279" s="354"/>
      <c r="I279" s="387"/>
      <c r="J279" s="80"/>
      <c r="K279" s="2"/>
      <c r="L279" s="80"/>
      <c r="M279" s="2"/>
      <c r="N279" s="366"/>
      <c r="O279" s="366"/>
      <c r="P279" s="352"/>
      <c r="Q279" s="396"/>
      <c r="R279" s="396"/>
      <c r="S279" s="397">
        <f>IF(COUNTIF(J279:M281,"CUMPLE")&gt;=1,(G279*I279),0)* (IF(N279="PRESENTÓ CERTIFICADO",1,0))* (IF(O279="ACORDE A ITEM 5.2.1 (T.R.)",1,0) )* ( IF(OR(Q279="SIN OBSERVACIÓN", Q279="REQUERIMIENTOS SUBSANADOS"),1,0)) *(IF(OR(R279="NINGUNO", R279="CUMPLEN CON LO SOLICITADO"),1,0))</f>
        <v>0</v>
      </c>
      <c r="T279" s="403"/>
      <c r="U279" s="78"/>
      <c r="V279" s="78"/>
      <c r="W279" s="49"/>
      <c r="X279" s="49"/>
      <c r="Y279" s="49"/>
      <c r="Z279" s="49"/>
      <c r="AA279" s="49"/>
      <c r="AB279" s="49"/>
      <c r="AC279" s="49"/>
      <c r="AD279" s="78"/>
      <c r="AE279" s="78"/>
      <c r="AF279" s="78"/>
      <c r="AG279" s="78"/>
      <c r="AH279" s="78"/>
      <c r="AI279" s="78"/>
    </row>
    <row r="280" spans="1:35" ht="24.75" hidden="1" customHeight="1" x14ac:dyDescent="0.2">
      <c r="A280" s="76"/>
      <c r="B280" s="348"/>
      <c r="C280" s="348"/>
      <c r="D280" s="348"/>
      <c r="E280" s="348"/>
      <c r="F280" s="348"/>
      <c r="G280" s="348"/>
      <c r="H280" s="348"/>
      <c r="I280" s="348"/>
      <c r="J280" s="80"/>
      <c r="K280" s="2"/>
      <c r="L280" s="80"/>
      <c r="M280" s="2"/>
      <c r="N280" s="348"/>
      <c r="O280" s="348"/>
      <c r="P280" s="348"/>
      <c r="Q280" s="348"/>
      <c r="R280" s="348"/>
      <c r="S280" s="348"/>
      <c r="T280" s="348"/>
      <c r="U280" s="78"/>
      <c r="V280" s="78"/>
      <c r="W280" s="49"/>
      <c r="X280" s="49"/>
      <c r="Y280" s="49"/>
      <c r="Z280" s="49"/>
      <c r="AA280" s="49"/>
      <c r="AB280" s="49"/>
      <c r="AC280" s="49"/>
      <c r="AD280" s="78"/>
      <c r="AE280" s="78"/>
      <c r="AF280" s="78"/>
      <c r="AG280" s="78"/>
      <c r="AH280" s="78"/>
      <c r="AI280" s="78"/>
    </row>
    <row r="281" spans="1:35" ht="24.75" hidden="1" customHeight="1" x14ac:dyDescent="0.2">
      <c r="A281" s="76"/>
      <c r="B281" s="349"/>
      <c r="C281" s="349"/>
      <c r="D281" s="349"/>
      <c r="E281" s="349"/>
      <c r="F281" s="349"/>
      <c r="G281" s="349"/>
      <c r="H281" s="349"/>
      <c r="I281" s="349"/>
      <c r="J281" s="80"/>
      <c r="K281" s="2"/>
      <c r="L281" s="80"/>
      <c r="M281" s="2"/>
      <c r="N281" s="349"/>
      <c r="O281" s="349"/>
      <c r="P281" s="349"/>
      <c r="Q281" s="349"/>
      <c r="R281" s="349"/>
      <c r="S281" s="349"/>
      <c r="T281" s="348"/>
      <c r="U281" s="78"/>
      <c r="V281" s="78"/>
      <c r="W281" s="49"/>
      <c r="X281" s="49"/>
      <c r="Y281" s="49"/>
      <c r="Z281" s="49"/>
      <c r="AA281" s="49"/>
      <c r="AB281" s="49"/>
      <c r="AC281" s="49"/>
      <c r="AD281" s="78"/>
      <c r="AE281" s="78"/>
      <c r="AF281" s="78"/>
      <c r="AG281" s="78"/>
      <c r="AH281" s="78"/>
      <c r="AI281" s="78"/>
    </row>
    <row r="282" spans="1:35" ht="24.75" hidden="1" customHeight="1" x14ac:dyDescent="0.2">
      <c r="A282" s="76"/>
      <c r="B282" s="351">
        <v>2</v>
      </c>
      <c r="C282" s="385"/>
      <c r="D282" s="385"/>
      <c r="E282" s="385"/>
      <c r="F282" s="385"/>
      <c r="G282" s="386"/>
      <c r="H282" s="354"/>
      <c r="I282" s="404"/>
      <c r="J282" s="80"/>
      <c r="K282" s="2"/>
      <c r="L282" s="80"/>
      <c r="M282" s="2"/>
      <c r="N282" s="366"/>
      <c r="O282" s="366"/>
      <c r="P282" s="400"/>
      <c r="Q282" s="401"/>
      <c r="R282" s="401"/>
      <c r="S282" s="397">
        <f>IF(COUNTIF(J282:M284,"CUMPLE")&gt;=1,(G282*I282),0)* (IF(N282="PRESENTÓ CERTIFICADO",1,0))* (IF(O282="ACORDE A ITEM 5.2.1 (T.R.)",1,0) )* ( IF(OR(Q282="SIN OBSERVACIÓN", Q282="REQUERIMIENTOS SUBSANADOS"),1,0)) *(IF(OR(R282="NINGUNO", R282="CUMPLEN CON LO SOLICITADO"),1,0))</f>
        <v>0</v>
      </c>
      <c r="T282" s="348"/>
      <c r="U282" s="78"/>
      <c r="V282" s="78"/>
      <c r="W282" s="49"/>
      <c r="X282" s="49"/>
      <c r="Y282" s="49"/>
      <c r="Z282" s="49"/>
      <c r="AA282" s="49"/>
      <c r="AB282" s="49"/>
      <c r="AC282" s="49"/>
      <c r="AD282" s="78"/>
      <c r="AE282" s="78"/>
      <c r="AF282" s="78"/>
      <c r="AG282" s="78"/>
      <c r="AH282" s="78"/>
      <c r="AI282" s="78"/>
    </row>
    <row r="283" spans="1:35" ht="24.75" hidden="1" customHeight="1" x14ac:dyDescent="0.2">
      <c r="A283" s="76"/>
      <c r="B283" s="348"/>
      <c r="C283" s="348"/>
      <c r="D283" s="348"/>
      <c r="E283" s="348"/>
      <c r="F283" s="348"/>
      <c r="G283" s="348"/>
      <c r="H283" s="348"/>
      <c r="I283" s="348"/>
      <c r="J283" s="80"/>
      <c r="K283" s="2"/>
      <c r="L283" s="80"/>
      <c r="M283" s="2"/>
      <c r="N283" s="348"/>
      <c r="O283" s="348"/>
      <c r="P283" s="348"/>
      <c r="Q283" s="348"/>
      <c r="R283" s="348"/>
      <c r="S283" s="348"/>
      <c r="T283" s="348"/>
      <c r="U283" s="78"/>
      <c r="V283" s="78"/>
      <c r="W283" s="49"/>
      <c r="X283" s="49"/>
      <c r="Y283" s="49"/>
      <c r="Z283" s="49"/>
      <c r="AA283" s="49"/>
      <c r="AB283" s="49"/>
      <c r="AC283" s="49"/>
      <c r="AD283" s="78"/>
      <c r="AE283" s="78"/>
      <c r="AF283" s="78"/>
      <c r="AG283" s="78"/>
      <c r="AH283" s="78"/>
      <c r="AI283" s="78"/>
    </row>
    <row r="284" spans="1:35" ht="24.75" hidden="1" customHeight="1" x14ac:dyDescent="0.2">
      <c r="A284" s="76"/>
      <c r="B284" s="349"/>
      <c r="C284" s="349"/>
      <c r="D284" s="349"/>
      <c r="E284" s="349"/>
      <c r="F284" s="349"/>
      <c r="G284" s="349"/>
      <c r="H284" s="349"/>
      <c r="I284" s="349"/>
      <c r="J284" s="80"/>
      <c r="K284" s="2"/>
      <c r="L284" s="80"/>
      <c r="M284" s="2"/>
      <c r="N284" s="349"/>
      <c r="O284" s="349"/>
      <c r="P284" s="349"/>
      <c r="Q284" s="349"/>
      <c r="R284" s="349"/>
      <c r="S284" s="349"/>
      <c r="T284" s="348"/>
      <c r="U284" s="78"/>
      <c r="V284" s="78"/>
      <c r="W284" s="49"/>
      <c r="X284" s="49"/>
      <c r="Y284" s="49"/>
      <c r="Z284" s="49"/>
      <c r="AA284" s="49"/>
      <c r="AB284" s="49"/>
      <c r="AC284" s="49"/>
      <c r="AD284" s="78"/>
      <c r="AE284" s="78"/>
      <c r="AF284" s="78"/>
      <c r="AG284" s="78"/>
      <c r="AH284" s="78"/>
      <c r="AI284" s="78"/>
    </row>
    <row r="285" spans="1:35" ht="24.75" hidden="1" customHeight="1" x14ac:dyDescent="0.2">
      <c r="A285" s="76"/>
      <c r="B285" s="351">
        <v>3</v>
      </c>
      <c r="C285" s="352"/>
      <c r="D285" s="352"/>
      <c r="E285" s="352"/>
      <c r="F285" s="352"/>
      <c r="G285" s="353"/>
      <c r="H285" s="354"/>
      <c r="I285" s="387"/>
      <c r="J285" s="80"/>
      <c r="K285" s="2"/>
      <c r="L285" s="80"/>
      <c r="M285" s="2"/>
      <c r="N285" s="366"/>
      <c r="O285" s="366"/>
      <c r="P285" s="352"/>
      <c r="Q285" s="396"/>
      <c r="R285" s="396"/>
      <c r="S285" s="397">
        <f>IF(COUNTIF(J285:M287,"CUMPLE")&gt;=1,(G285*I285),0)* (IF(N285="PRESENTÓ CERTIFICADO",1,0))* (IF(O285="ACORDE A ITEM 5.2.1 (T.R.)",1,0) )* ( IF(OR(Q285="SIN OBSERVACIÓN", Q285="REQUERIMIENTOS SUBSANADOS"),1,0)) *(IF(OR(R285="NINGUNO", R285="CUMPLEN CON LO SOLICITADO"),1,0))</f>
        <v>0</v>
      </c>
      <c r="T285" s="348"/>
      <c r="U285" s="78"/>
      <c r="V285" s="78"/>
      <c r="W285" s="49"/>
      <c r="X285" s="49"/>
      <c r="Y285" s="49"/>
      <c r="Z285" s="49"/>
      <c r="AA285" s="49"/>
      <c r="AB285" s="49"/>
      <c r="AC285" s="49"/>
      <c r="AD285" s="78"/>
      <c r="AE285" s="78"/>
      <c r="AF285" s="78"/>
      <c r="AG285" s="78"/>
      <c r="AH285" s="78"/>
      <c r="AI285" s="78"/>
    </row>
    <row r="286" spans="1:35" ht="24.75" hidden="1" customHeight="1" x14ac:dyDescent="0.2">
      <c r="A286" s="76"/>
      <c r="B286" s="348"/>
      <c r="C286" s="348"/>
      <c r="D286" s="348"/>
      <c r="E286" s="348"/>
      <c r="F286" s="348"/>
      <c r="G286" s="348"/>
      <c r="H286" s="348"/>
      <c r="I286" s="348"/>
      <c r="J286" s="80"/>
      <c r="K286" s="2"/>
      <c r="L286" s="80"/>
      <c r="M286" s="2"/>
      <c r="N286" s="348"/>
      <c r="O286" s="348"/>
      <c r="P286" s="348"/>
      <c r="Q286" s="348"/>
      <c r="R286" s="348"/>
      <c r="S286" s="348"/>
      <c r="T286" s="348"/>
      <c r="U286" s="78"/>
      <c r="V286" s="78"/>
      <c r="W286" s="49"/>
      <c r="X286" s="49"/>
      <c r="Y286" s="49"/>
      <c r="Z286" s="49"/>
      <c r="AA286" s="49"/>
      <c r="AB286" s="49"/>
      <c r="AC286" s="49"/>
      <c r="AD286" s="78"/>
      <c r="AE286" s="78"/>
      <c r="AF286" s="78"/>
      <c r="AG286" s="78"/>
      <c r="AH286" s="78"/>
      <c r="AI286" s="78"/>
    </row>
    <row r="287" spans="1:35" ht="24.75" hidden="1" customHeight="1" x14ac:dyDescent="0.2">
      <c r="A287" s="76"/>
      <c r="B287" s="349"/>
      <c r="C287" s="349"/>
      <c r="D287" s="349"/>
      <c r="E287" s="349"/>
      <c r="F287" s="349"/>
      <c r="G287" s="349"/>
      <c r="H287" s="349"/>
      <c r="I287" s="349"/>
      <c r="J287" s="80"/>
      <c r="K287" s="2"/>
      <c r="L287" s="80"/>
      <c r="M287" s="2"/>
      <c r="N287" s="349"/>
      <c r="O287" s="349"/>
      <c r="P287" s="349"/>
      <c r="Q287" s="349"/>
      <c r="R287" s="349"/>
      <c r="S287" s="349"/>
      <c r="T287" s="348"/>
      <c r="U287" s="78"/>
      <c r="V287" s="78"/>
      <c r="W287" s="49"/>
      <c r="X287" s="49"/>
      <c r="Y287" s="49"/>
      <c r="Z287" s="49"/>
      <c r="AA287" s="49"/>
      <c r="AB287" s="49"/>
      <c r="AC287" s="49"/>
      <c r="AD287" s="78"/>
      <c r="AE287" s="78"/>
      <c r="AF287" s="78"/>
      <c r="AG287" s="78"/>
      <c r="AH287" s="78"/>
      <c r="AI287" s="78"/>
    </row>
    <row r="288" spans="1:35" ht="24.75" hidden="1" customHeight="1" x14ac:dyDescent="0.2">
      <c r="A288" s="76"/>
      <c r="B288" s="351">
        <v>4</v>
      </c>
      <c r="C288" s="385"/>
      <c r="D288" s="385"/>
      <c r="E288" s="385"/>
      <c r="F288" s="385"/>
      <c r="G288" s="386"/>
      <c r="H288" s="354"/>
      <c r="I288" s="404"/>
      <c r="J288" s="80"/>
      <c r="K288" s="2"/>
      <c r="L288" s="80"/>
      <c r="M288" s="2"/>
      <c r="N288" s="366"/>
      <c r="O288" s="366"/>
      <c r="P288" s="400"/>
      <c r="Q288" s="401"/>
      <c r="R288" s="401"/>
      <c r="S288" s="397">
        <f>IF(COUNTIF(J288:M290,"CUMPLE")&gt;=1,(G288*I288),0)* (IF(N288="PRESENTÓ CERTIFICADO",1,0))* (IF(O288="ACORDE A ITEM 5.2.1 (T.R.)",1,0) )* ( IF(OR(Q288="SIN OBSERVACIÓN", Q288="REQUERIMIENTOS SUBSANADOS"),1,0)) *(IF(OR(R288="NINGUNO", R288="CUMPLEN CON LO SOLICITADO"),1,0))</f>
        <v>0</v>
      </c>
      <c r="T288" s="348"/>
      <c r="U288" s="78"/>
      <c r="V288" s="78"/>
      <c r="W288" s="49"/>
      <c r="X288" s="49"/>
      <c r="Y288" s="49"/>
      <c r="Z288" s="49"/>
      <c r="AA288" s="49"/>
      <c r="AB288" s="49"/>
      <c r="AC288" s="49"/>
      <c r="AD288" s="78"/>
      <c r="AE288" s="78"/>
      <c r="AF288" s="78"/>
      <c r="AG288" s="78"/>
      <c r="AH288" s="78"/>
      <c r="AI288" s="78"/>
    </row>
    <row r="289" spans="1:35" ht="24.75" hidden="1" customHeight="1" x14ac:dyDescent="0.2">
      <c r="A289" s="76"/>
      <c r="B289" s="348"/>
      <c r="C289" s="348"/>
      <c r="D289" s="348"/>
      <c r="E289" s="348"/>
      <c r="F289" s="348"/>
      <c r="G289" s="348"/>
      <c r="H289" s="348"/>
      <c r="I289" s="348"/>
      <c r="J289" s="80"/>
      <c r="K289" s="2"/>
      <c r="L289" s="80"/>
      <c r="M289" s="2"/>
      <c r="N289" s="348"/>
      <c r="O289" s="348"/>
      <c r="P289" s="348"/>
      <c r="Q289" s="348"/>
      <c r="R289" s="348"/>
      <c r="S289" s="348"/>
      <c r="T289" s="348"/>
      <c r="U289" s="78"/>
      <c r="V289" s="78"/>
      <c r="W289" s="49"/>
      <c r="X289" s="49"/>
      <c r="Y289" s="49"/>
      <c r="Z289" s="49"/>
      <c r="AA289" s="49"/>
      <c r="AB289" s="49"/>
      <c r="AC289" s="49"/>
      <c r="AD289" s="78"/>
      <c r="AE289" s="78"/>
      <c r="AF289" s="78"/>
      <c r="AG289" s="78"/>
      <c r="AH289" s="78"/>
      <c r="AI289" s="78"/>
    </row>
    <row r="290" spans="1:35" ht="24.75" hidden="1" customHeight="1" x14ac:dyDescent="0.2">
      <c r="A290" s="76"/>
      <c r="B290" s="349"/>
      <c r="C290" s="349"/>
      <c r="D290" s="349"/>
      <c r="E290" s="349"/>
      <c r="F290" s="349"/>
      <c r="G290" s="349"/>
      <c r="H290" s="349"/>
      <c r="I290" s="349"/>
      <c r="J290" s="80"/>
      <c r="K290" s="2"/>
      <c r="L290" s="80"/>
      <c r="M290" s="2"/>
      <c r="N290" s="349"/>
      <c r="O290" s="349"/>
      <c r="P290" s="349"/>
      <c r="Q290" s="349"/>
      <c r="R290" s="349"/>
      <c r="S290" s="349"/>
      <c r="T290" s="348"/>
      <c r="U290" s="78"/>
      <c r="V290" s="78"/>
      <c r="W290" s="49"/>
      <c r="X290" s="49"/>
      <c r="Y290" s="49"/>
      <c r="Z290" s="49"/>
      <c r="AA290" s="49"/>
      <c r="AB290" s="49"/>
      <c r="AC290" s="49"/>
      <c r="AD290" s="78"/>
      <c r="AE290" s="78"/>
      <c r="AF290" s="78"/>
      <c r="AG290" s="78"/>
      <c r="AH290" s="78"/>
      <c r="AI290" s="78"/>
    </row>
    <row r="291" spans="1:35" ht="24.75" hidden="1" customHeight="1" x14ac:dyDescent="0.2">
      <c r="A291" s="76"/>
      <c r="B291" s="351">
        <v>5</v>
      </c>
      <c r="C291" s="352"/>
      <c r="D291" s="352"/>
      <c r="E291" s="352"/>
      <c r="F291" s="352"/>
      <c r="G291" s="353"/>
      <c r="H291" s="354"/>
      <c r="I291" s="387"/>
      <c r="J291" s="80"/>
      <c r="K291" s="2"/>
      <c r="L291" s="80"/>
      <c r="M291" s="2"/>
      <c r="N291" s="366"/>
      <c r="O291" s="366"/>
      <c r="P291" s="352"/>
      <c r="Q291" s="396"/>
      <c r="R291" s="396"/>
      <c r="S291" s="397">
        <f>IF(COUNTIF(J291:M293,"CUMPLE")&gt;=1,(G291*I291),0)* (IF(N291="PRESENTÓ CERTIFICADO",1,0))* (IF(O291="ACORDE A ITEM 5.2.1 (T.R.)",1,0) )* ( IF(OR(Q291="SIN OBSERVACIÓN", Q291="REQUERIMIENTOS SUBSANADOS"),1,0)) *(IF(OR(R291="NINGUNO", R291="CUMPLEN CON LO SOLICITADO"),1,0))</f>
        <v>0</v>
      </c>
      <c r="T291" s="348"/>
      <c r="U291" s="78"/>
      <c r="V291" s="78"/>
      <c r="W291" s="49"/>
      <c r="X291" s="49"/>
      <c r="Y291" s="49"/>
      <c r="Z291" s="49"/>
      <c r="AA291" s="49"/>
      <c r="AB291" s="49"/>
      <c r="AC291" s="49"/>
      <c r="AD291" s="78"/>
      <c r="AE291" s="78"/>
      <c r="AF291" s="78"/>
      <c r="AG291" s="78"/>
      <c r="AH291" s="78"/>
      <c r="AI291" s="78"/>
    </row>
    <row r="292" spans="1:35" ht="24.75" hidden="1" customHeight="1" x14ac:dyDescent="0.2">
      <c r="A292" s="76"/>
      <c r="B292" s="348"/>
      <c r="C292" s="348"/>
      <c r="D292" s="348"/>
      <c r="E292" s="348"/>
      <c r="F292" s="348"/>
      <c r="G292" s="348"/>
      <c r="H292" s="348"/>
      <c r="I292" s="348"/>
      <c r="J292" s="80"/>
      <c r="K292" s="2"/>
      <c r="L292" s="80"/>
      <c r="M292" s="2"/>
      <c r="N292" s="348"/>
      <c r="O292" s="348"/>
      <c r="P292" s="348"/>
      <c r="Q292" s="348"/>
      <c r="R292" s="348"/>
      <c r="S292" s="348"/>
      <c r="T292" s="348"/>
      <c r="U292" s="78"/>
      <c r="V292" s="78"/>
      <c r="W292" s="49"/>
      <c r="X292" s="49"/>
      <c r="Y292" s="49"/>
      <c r="Z292" s="49"/>
      <c r="AA292" s="49"/>
      <c r="AB292" s="49"/>
      <c r="AC292" s="49"/>
      <c r="AD292" s="78"/>
      <c r="AE292" s="78"/>
      <c r="AF292" s="78"/>
      <c r="AG292" s="78"/>
      <c r="AH292" s="78"/>
      <c r="AI292" s="78"/>
    </row>
    <row r="293" spans="1:35" ht="24.75" hidden="1" customHeight="1" x14ac:dyDescent="0.2">
      <c r="A293" s="76"/>
      <c r="B293" s="349"/>
      <c r="C293" s="349"/>
      <c r="D293" s="349"/>
      <c r="E293" s="349"/>
      <c r="F293" s="349"/>
      <c r="G293" s="349"/>
      <c r="H293" s="349"/>
      <c r="I293" s="349"/>
      <c r="J293" s="80"/>
      <c r="K293" s="2"/>
      <c r="L293" s="80"/>
      <c r="M293" s="2"/>
      <c r="N293" s="349"/>
      <c r="O293" s="349"/>
      <c r="P293" s="349"/>
      <c r="Q293" s="349"/>
      <c r="R293" s="349"/>
      <c r="S293" s="349"/>
      <c r="T293" s="349"/>
      <c r="U293" s="78"/>
      <c r="V293" s="78"/>
      <c r="W293" s="49"/>
      <c r="X293" s="49"/>
      <c r="Y293" s="49"/>
      <c r="Z293" s="49"/>
      <c r="AA293" s="78"/>
      <c r="AB293" s="78"/>
      <c r="AC293" s="78"/>
      <c r="AD293" s="78"/>
      <c r="AE293" s="78"/>
      <c r="AF293" s="78"/>
      <c r="AG293" s="78"/>
      <c r="AH293" s="78"/>
      <c r="AI293" s="78"/>
    </row>
    <row r="294" spans="1:35" ht="24.75" hidden="1" customHeight="1" x14ac:dyDescent="0.2">
      <c r="A294" s="65"/>
      <c r="B294" s="355" t="str">
        <f>IF(S295=" "," ",IF(S295&gt;=$H$6,"CUMPLE CON LA EXPERIENCIA REQUERIDA","NO CUMPLE CON LA EXPERIENCIA REQUERIDA"))</f>
        <v>NO CUMPLE CON LA EXPERIENCIA REQUERIDA</v>
      </c>
      <c r="C294" s="337"/>
      <c r="D294" s="337"/>
      <c r="E294" s="337"/>
      <c r="F294" s="337"/>
      <c r="G294" s="337"/>
      <c r="H294" s="337"/>
      <c r="I294" s="337"/>
      <c r="J294" s="337"/>
      <c r="K294" s="337"/>
      <c r="L294" s="337"/>
      <c r="M294" s="337"/>
      <c r="N294" s="337"/>
      <c r="O294" s="356"/>
      <c r="P294" s="398" t="s">
        <v>61</v>
      </c>
      <c r="Q294" s="362"/>
      <c r="R294" s="86"/>
      <c r="S294" s="87">
        <f>IF(T279="SI",SUM(S279:S293),0)</f>
        <v>0</v>
      </c>
      <c r="T294" s="402" t="str">
        <f>IF(S295=" "," ",IF(S295&gt;=$H$6,"CUMPLE","NO CUMPLE"))</f>
        <v>NO CUMPLE</v>
      </c>
      <c r="U294" s="65"/>
      <c r="V294" s="65"/>
      <c r="W294" s="49"/>
      <c r="X294" s="49"/>
      <c r="Y294" s="49"/>
      <c r="Z294" s="49"/>
      <c r="AA294" s="65"/>
      <c r="AB294" s="65"/>
      <c r="AC294" s="65"/>
      <c r="AD294" s="65"/>
      <c r="AE294" s="65"/>
      <c r="AF294" s="65"/>
      <c r="AG294" s="65"/>
      <c r="AH294" s="65"/>
      <c r="AI294" s="65"/>
    </row>
    <row r="295" spans="1:35" ht="24.75" hidden="1" customHeight="1" x14ac:dyDescent="0.2">
      <c r="A295" s="78"/>
      <c r="B295" s="357"/>
      <c r="C295" s="358"/>
      <c r="D295" s="358"/>
      <c r="E295" s="358"/>
      <c r="F295" s="358"/>
      <c r="G295" s="358"/>
      <c r="H295" s="358"/>
      <c r="I295" s="358"/>
      <c r="J295" s="358"/>
      <c r="K295" s="358"/>
      <c r="L295" s="358"/>
      <c r="M295" s="358"/>
      <c r="N295" s="358"/>
      <c r="O295" s="359"/>
      <c r="P295" s="398" t="s">
        <v>62</v>
      </c>
      <c r="Q295" s="362"/>
      <c r="R295" s="86"/>
      <c r="S295" s="88">
        <f>IFERROR((S294/$P$6)," ")</f>
        <v>0</v>
      </c>
      <c r="T295" s="349"/>
      <c r="U295" s="78"/>
      <c r="V295" s="78"/>
      <c r="W295" s="49"/>
      <c r="X295" s="49"/>
      <c r="Y295" s="49"/>
      <c r="Z295" s="49"/>
      <c r="AA295" s="78"/>
      <c r="AB295" s="78"/>
      <c r="AC295" s="78"/>
      <c r="AD295" s="78"/>
      <c r="AE295" s="78"/>
      <c r="AF295" s="78"/>
      <c r="AG295" s="78"/>
      <c r="AH295" s="78"/>
      <c r="AI295" s="78"/>
    </row>
    <row r="296" spans="1:35" ht="30" hidden="1" customHeight="1" x14ac:dyDescent="0.2">
      <c r="A296" s="49"/>
      <c r="B296" s="49"/>
      <c r="C296" s="49"/>
      <c r="D296" s="49"/>
      <c r="E296" s="61"/>
      <c r="F296" s="62"/>
      <c r="G296" s="62"/>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row>
    <row r="297" spans="1:35" ht="30" customHeight="1" x14ac:dyDescent="0.2">
      <c r="A297" s="49"/>
      <c r="B297" s="49"/>
      <c r="C297" s="49"/>
      <c r="D297" s="49"/>
      <c r="E297" s="61"/>
      <c r="F297" s="62"/>
      <c r="G297" s="62"/>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row>
    <row r="298" spans="1:35" ht="30" customHeight="1" x14ac:dyDescent="0.2">
      <c r="A298" s="49"/>
      <c r="B298" s="49"/>
      <c r="C298" s="49"/>
      <c r="D298" s="49"/>
      <c r="E298" s="61"/>
      <c r="F298" s="62"/>
      <c r="G298" s="62"/>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row>
    <row r="299" spans="1:35" ht="30" customHeight="1" x14ac:dyDescent="0.2">
      <c r="A299" s="49"/>
      <c r="B299" s="49"/>
      <c r="C299" s="49"/>
      <c r="D299" s="49"/>
      <c r="E299" s="61"/>
      <c r="F299" s="62"/>
      <c r="G299" s="62"/>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row>
    <row r="300" spans="1:35" ht="30" customHeight="1" x14ac:dyDescent="0.2">
      <c r="A300" s="49"/>
      <c r="B300" s="49"/>
      <c r="C300" s="49"/>
      <c r="D300" s="49"/>
      <c r="E300" s="61"/>
      <c r="F300" s="62"/>
      <c r="G300" s="62"/>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row>
    <row r="301" spans="1:35" ht="30" customHeight="1" x14ac:dyDescent="0.2">
      <c r="A301" s="49"/>
      <c r="B301" s="49"/>
      <c r="C301" s="49"/>
      <c r="D301" s="49"/>
      <c r="E301" s="61"/>
      <c r="F301" s="62"/>
      <c r="G301" s="62"/>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row>
    <row r="302" spans="1:35" ht="30" customHeight="1" x14ac:dyDescent="0.2">
      <c r="A302" s="49"/>
      <c r="B302" s="49"/>
      <c r="C302" s="49"/>
      <c r="D302" s="49"/>
      <c r="E302" s="61"/>
      <c r="F302" s="62"/>
      <c r="G302" s="62"/>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row>
    <row r="303" spans="1:35" ht="30" customHeight="1" x14ac:dyDescent="0.2">
      <c r="A303" s="49"/>
      <c r="B303" s="49"/>
      <c r="C303" s="49"/>
      <c r="D303" s="49"/>
      <c r="E303" s="61"/>
      <c r="F303" s="62"/>
      <c r="G303" s="62"/>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row>
    <row r="304" spans="1:35" ht="30" customHeight="1" x14ac:dyDescent="0.2">
      <c r="A304" s="49"/>
      <c r="B304" s="49"/>
      <c r="C304" s="49"/>
      <c r="D304" s="49"/>
      <c r="E304" s="61"/>
      <c r="F304" s="62"/>
      <c r="G304" s="62"/>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row>
    <row r="305" spans="1:35" ht="30" customHeight="1" x14ac:dyDescent="0.2">
      <c r="A305" s="49"/>
      <c r="B305" s="49"/>
      <c r="C305" s="49"/>
      <c r="D305" s="49"/>
      <c r="E305" s="61"/>
      <c r="F305" s="62"/>
      <c r="G305" s="62"/>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row>
    <row r="306" spans="1:35" ht="30" customHeight="1" x14ac:dyDescent="0.2">
      <c r="A306" s="49"/>
      <c r="B306" s="49"/>
      <c r="C306" s="49"/>
      <c r="D306" s="49"/>
      <c r="E306" s="61"/>
      <c r="F306" s="62"/>
      <c r="G306" s="62"/>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row>
    <row r="307" spans="1:35" ht="30" customHeight="1" x14ac:dyDescent="0.2">
      <c r="A307" s="49"/>
      <c r="B307" s="49"/>
      <c r="C307" s="49"/>
      <c r="D307" s="49"/>
      <c r="E307" s="61"/>
      <c r="F307" s="62"/>
      <c r="G307" s="62"/>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row>
    <row r="308" spans="1:35" ht="30" customHeight="1" x14ac:dyDescent="0.2">
      <c r="A308" s="49"/>
      <c r="B308" s="49"/>
      <c r="C308" s="49"/>
      <c r="D308" s="49"/>
      <c r="E308" s="61"/>
      <c r="F308" s="62"/>
      <c r="G308" s="62"/>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row>
    <row r="309" spans="1:35" ht="30" customHeight="1" x14ac:dyDescent="0.2">
      <c r="A309" s="49"/>
      <c r="B309" s="49"/>
      <c r="C309" s="49"/>
      <c r="D309" s="49"/>
      <c r="E309" s="61"/>
      <c r="F309" s="62"/>
      <c r="G309" s="62"/>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row>
    <row r="310" spans="1:35" ht="30" customHeight="1" x14ac:dyDescent="0.2">
      <c r="A310" s="49"/>
      <c r="B310" s="49"/>
      <c r="C310" s="49"/>
      <c r="D310" s="49"/>
      <c r="E310" s="61"/>
      <c r="F310" s="62"/>
      <c r="G310" s="62"/>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row>
    <row r="311" spans="1:35" ht="30" customHeight="1" x14ac:dyDescent="0.2">
      <c r="A311" s="49"/>
      <c r="B311" s="49"/>
      <c r="C311" s="49"/>
      <c r="D311" s="49"/>
      <c r="E311" s="61"/>
      <c r="F311" s="62"/>
      <c r="G311" s="62"/>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row>
    <row r="312" spans="1:35" ht="30" customHeight="1" x14ac:dyDescent="0.2">
      <c r="A312" s="49"/>
      <c r="B312" s="49"/>
      <c r="C312" s="49"/>
      <c r="D312" s="49"/>
      <c r="E312" s="61"/>
      <c r="F312" s="62"/>
      <c r="G312" s="62"/>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row>
    <row r="313" spans="1:35" ht="30" customHeight="1" x14ac:dyDescent="0.2">
      <c r="A313" s="49"/>
      <c r="B313" s="49"/>
      <c r="C313" s="49"/>
      <c r="D313" s="49"/>
      <c r="E313" s="61"/>
      <c r="F313" s="62"/>
      <c r="G313" s="62"/>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row>
    <row r="314" spans="1:35" ht="30" customHeight="1" x14ac:dyDescent="0.2">
      <c r="A314" s="49"/>
      <c r="B314" s="49"/>
      <c r="C314" s="49"/>
      <c r="D314" s="49"/>
      <c r="E314" s="61"/>
      <c r="F314" s="62"/>
      <c r="G314" s="62"/>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row>
    <row r="315" spans="1:35" ht="30" customHeight="1" x14ac:dyDescent="0.2">
      <c r="A315" s="49"/>
      <c r="B315" s="49"/>
      <c r="C315" s="49"/>
      <c r="D315" s="49"/>
      <c r="E315" s="61"/>
      <c r="F315" s="62"/>
      <c r="G315" s="62"/>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row>
    <row r="316" spans="1:35" ht="30" customHeight="1" x14ac:dyDescent="0.2">
      <c r="A316" s="49"/>
      <c r="B316" s="49"/>
      <c r="C316" s="49"/>
      <c r="D316" s="49"/>
      <c r="E316" s="61"/>
      <c r="F316" s="62"/>
      <c r="G316" s="62"/>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row>
    <row r="317" spans="1:35" ht="30" customHeight="1" x14ac:dyDescent="0.2">
      <c r="A317" s="49"/>
      <c r="B317" s="49"/>
      <c r="C317" s="49"/>
      <c r="D317" s="49"/>
      <c r="E317" s="61"/>
      <c r="F317" s="62"/>
      <c r="G317" s="62"/>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row>
    <row r="318" spans="1:35" ht="30" customHeight="1" x14ac:dyDescent="0.2">
      <c r="A318" s="49"/>
      <c r="B318" s="49"/>
      <c r="C318" s="49"/>
      <c r="D318" s="49"/>
      <c r="E318" s="61"/>
      <c r="F318" s="62"/>
      <c r="G318" s="62"/>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row>
    <row r="319" spans="1:35" ht="30" customHeight="1" x14ac:dyDescent="0.2">
      <c r="A319" s="49"/>
      <c r="B319" s="49"/>
      <c r="C319" s="49"/>
      <c r="D319" s="49"/>
      <c r="E319" s="61"/>
      <c r="F319" s="62"/>
      <c r="G319" s="62"/>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row>
    <row r="320" spans="1:35" ht="30" customHeight="1" x14ac:dyDescent="0.2">
      <c r="A320" s="49"/>
      <c r="B320" s="49"/>
      <c r="C320" s="49"/>
      <c r="D320" s="49"/>
      <c r="E320" s="61"/>
      <c r="F320" s="62"/>
      <c r="G320" s="62"/>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row>
    <row r="321" spans="1:35" ht="30" customHeight="1" x14ac:dyDescent="0.2">
      <c r="A321" s="49"/>
      <c r="B321" s="49"/>
      <c r="C321" s="49"/>
      <c r="D321" s="49"/>
      <c r="E321" s="61"/>
      <c r="F321" s="62"/>
      <c r="G321" s="62"/>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row>
    <row r="322" spans="1:35" ht="30" customHeight="1" x14ac:dyDescent="0.2">
      <c r="A322" s="49"/>
      <c r="B322" s="49"/>
      <c r="C322" s="49"/>
      <c r="D322" s="49"/>
      <c r="E322" s="61"/>
      <c r="F322" s="62"/>
      <c r="G322" s="62"/>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row>
    <row r="323" spans="1:35" ht="30" customHeight="1" x14ac:dyDescent="0.2">
      <c r="A323" s="49"/>
      <c r="B323" s="49"/>
      <c r="C323" s="49"/>
      <c r="D323" s="49"/>
      <c r="E323" s="61"/>
      <c r="F323" s="62"/>
      <c r="G323" s="62"/>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row>
    <row r="324" spans="1:35" ht="30" customHeight="1" x14ac:dyDescent="0.2">
      <c r="A324" s="49"/>
      <c r="B324" s="49"/>
      <c r="C324" s="49"/>
      <c r="D324" s="49"/>
      <c r="E324" s="61"/>
      <c r="F324" s="62"/>
      <c r="G324" s="62"/>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row>
    <row r="325" spans="1:35" ht="30" customHeight="1" x14ac:dyDescent="0.2">
      <c r="A325" s="49"/>
      <c r="B325" s="49"/>
      <c r="C325" s="49"/>
      <c r="D325" s="49"/>
      <c r="E325" s="61"/>
      <c r="F325" s="62"/>
      <c r="G325" s="62"/>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row>
    <row r="326" spans="1:35" ht="30" customHeight="1" x14ac:dyDescent="0.2">
      <c r="A326" s="49"/>
      <c r="B326" s="49"/>
      <c r="C326" s="49"/>
      <c r="D326" s="49"/>
      <c r="E326" s="61"/>
      <c r="F326" s="62"/>
      <c r="G326" s="62"/>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row>
    <row r="327" spans="1:35" ht="30" customHeight="1" x14ac:dyDescent="0.2">
      <c r="A327" s="49"/>
      <c r="B327" s="49"/>
      <c r="C327" s="49"/>
      <c r="D327" s="49"/>
      <c r="E327" s="61"/>
      <c r="F327" s="62"/>
      <c r="G327" s="62"/>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row>
    <row r="328" spans="1:35" ht="30" customHeight="1" x14ac:dyDescent="0.2">
      <c r="A328" s="49"/>
      <c r="B328" s="49"/>
      <c r="C328" s="49"/>
      <c r="D328" s="49"/>
      <c r="E328" s="61"/>
      <c r="F328" s="62"/>
      <c r="G328" s="62"/>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row>
    <row r="329" spans="1:35" ht="30" customHeight="1" x14ac:dyDescent="0.2">
      <c r="A329" s="49"/>
      <c r="B329" s="49"/>
      <c r="C329" s="49"/>
      <c r="D329" s="49"/>
      <c r="E329" s="61"/>
      <c r="F329" s="62"/>
      <c r="G329" s="62"/>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row>
    <row r="330" spans="1:35" ht="30" customHeight="1" x14ac:dyDescent="0.2">
      <c r="A330" s="49"/>
      <c r="B330" s="49"/>
      <c r="C330" s="49"/>
      <c r="D330" s="49"/>
      <c r="E330" s="61"/>
      <c r="F330" s="62"/>
      <c r="G330" s="62"/>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row>
    <row r="331" spans="1:35" ht="30" customHeight="1" x14ac:dyDescent="0.2">
      <c r="A331" s="49"/>
      <c r="B331" s="49"/>
      <c r="C331" s="49"/>
      <c r="D331" s="49"/>
      <c r="E331" s="61"/>
      <c r="F331" s="62"/>
      <c r="G331" s="62"/>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row>
    <row r="332" spans="1:35" ht="30" customHeight="1" x14ac:dyDescent="0.2">
      <c r="A332" s="49"/>
      <c r="B332" s="49"/>
      <c r="C332" s="49"/>
      <c r="D332" s="49"/>
      <c r="E332" s="61"/>
      <c r="F332" s="62"/>
      <c r="G332" s="62"/>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row>
    <row r="333" spans="1:35" ht="30" customHeight="1" x14ac:dyDescent="0.2">
      <c r="A333" s="49"/>
      <c r="B333" s="49"/>
      <c r="C333" s="49"/>
      <c r="D333" s="49"/>
      <c r="E333" s="61"/>
      <c r="F333" s="62"/>
      <c r="G333" s="62"/>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row>
    <row r="334" spans="1:35" ht="30" customHeight="1" x14ac:dyDescent="0.2">
      <c r="A334" s="49"/>
      <c r="B334" s="49"/>
      <c r="C334" s="49"/>
      <c r="D334" s="49"/>
      <c r="E334" s="61"/>
      <c r="F334" s="62"/>
      <c r="G334" s="62"/>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row>
    <row r="335" spans="1:35" ht="30" customHeight="1" x14ac:dyDescent="0.2">
      <c r="A335" s="49"/>
      <c r="B335" s="49"/>
      <c r="C335" s="49"/>
      <c r="D335" s="49"/>
      <c r="E335" s="61"/>
      <c r="F335" s="62"/>
      <c r="G335" s="62"/>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row>
    <row r="336" spans="1:35" ht="30" customHeight="1" x14ac:dyDescent="0.2">
      <c r="A336" s="49"/>
      <c r="B336" s="49"/>
      <c r="C336" s="49"/>
      <c r="D336" s="49"/>
      <c r="E336" s="61"/>
      <c r="F336" s="62"/>
      <c r="G336" s="62"/>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row>
    <row r="337" spans="1:35" ht="30" customHeight="1" x14ac:dyDescent="0.2">
      <c r="A337" s="49"/>
      <c r="B337" s="49"/>
      <c r="C337" s="49"/>
      <c r="D337" s="49"/>
      <c r="E337" s="61"/>
      <c r="F337" s="62"/>
      <c r="G337" s="62"/>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row>
    <row r="338" spans="1:35" ht="30" customHeight="1" x14ac:dyDescent="0.2">
      <c r="A338" s="49"/>
      <c r="B338" s="49"/>
      <c r="C338" s="49"/>
      <c r="D338" s="49"/>
      <c r="E338" s="61"/>
      <c r="F338" s="62"/>
      <c r="G338" s="62"/>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row>
    <row r="339" spans="1:35" ht="30" customHeight="1" x14ac:dyDescent="0.2">
      <c r="A339" s="49"/>
      <c r="B339" s="49"/>
      <c r="C339" s="49"/>
      <c r="D339" s="49"/>
      <c r="E339" s="61"/>
      <c r="F339" s="62"/>
      <c r="G339" s="62"/>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row>
    <row r="340" spans="1:35" ht="30" customHeight="1" x14ac:dyDescent="0.2">
      <c r="A340" s="49"/>
      <c r="B340" s="49"/>
      <c r="C340" s="49"/>
      <c r="D340" s="49"/>
      <c r="E340" s="61"/>
      <c r="F340" s="62"/>
      <c r="G340" s="62"/>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row>
    <row r="341" spans="1:35" ht="30" customHeight="1" x14ac:dyDescent="0.2">
      <c r="A341" s="49"/>
      <c r="B341" s="49"/>
      <c r="C341" s="49"/>
      <c r="D341" s="49"/>
      <c r="E341" s="61"/>
      <c r="F341" s="62"/>
      <c r="G341" s="62"/>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row>
    <row r="342" spans="1:35" ht="30" customHeight="1" x14ac:dyDescent="0.2">
      <c r="A342" s="49"/>
      <c r="B342" s="49"/>
      <c r="C342" s="49"/>
      <c r="D342" s="49"/>
      <c r="E342" s="61"/>
      <c r="F342" s="62"/>
      <c r="G342" s="62"/>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row>
    <row r="343" spans="1:35" ht="30" customHeight="1" x14ac:dyDescent="0.2">
      <c r="A343" s="49"/>
      <c r="B343" s="49"/>
      <c r="C343" s="49"/>
      <c r="D343" s="49"/>
      <c r="E343" s="61"/>
      <c r="F343" s="62"/>
      <c r="G343" s="62"/>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row>
    <row r="344" spans="1:35" ht="30" customHeight="1" x14ac:dyDescent="0.2">
      <c r="A344" s="49"/>
      <c r="B344" s="49"/>
      <c r="C344" s="49"/>
      <c r="D344" s="49"/>
      <c r="E344" s="61"/>
      <c r="F344" s="62"/>
      <c r="G344" s="62"/>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row>
    <row r="345" spans="1:35" ht="30" customHeight="1" x14ac:dyDescent="0.2">
      <c r="A345" s="49"/>
      <c r="B345" s="49"/>
      <c r="C345" s="49"/>
      <c r="D345" s="49"/>
      <c r="E345" s="61"/>
      <c r="F345" s="62"/>
      <c r="G345" s="62"/>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row>
    <row r="346" spans="1:35" ht="30" customHeight="1" x14ac:dyDescent="0.2">
      <c r="A346" s="49"/>
      <c r="B346" s="49"/>
      <c r="C346" s="49"/>
      <c r="D346" s="49"/>
      <c r="E346" s="61"/>
      <c r="F346" s="62"/>
      <c r="G346" s="62"/>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row>
    <row r="347" spans="1:35" ht="30" customHeight="1" x14ac:dyDescent="0.2">
      <c r="A347" s="49"/>
      <c r="B347" s="49"/>
      <c r="C347" s="49"/>
      <c r="D347" s="49"/>
      <c r="E347" s="61"/>
      <c r="F347" s="62"/>
      <c r="G347" s="62"/>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row>
    <row r="348" spans="1:35" ht="30" customHeight="1" x14ac:dyDescent="0.2">
      <c r="A348" s="49"/>
      <c r="B348" s="49"/>
      <c r="C348" s="49"/>
      <c r="D348" s="49"/>
      <c r="E348" s="61"/>
      <c r="F348" s="62"/>
      <c r="G348" s="62"/>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row>
    <row r="349" spans="1:35" ht="30" customHeight="1" x14ac:dyDescent="0.2">
      <c r="A349" s="49"/>
      <c r="B349" s="49"/>
      <c r="C349" s="49"/>
      <c r="D349" s="49"/>
      <c r="E349" s="61"/>
      <c r="F349" s="62"/>
      <c r="G349" s="62"/>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row>
    <row r="350" spans="1:35" ht="30" customHeight="1" x14ac:dyDescent="0.2">
      <c r="A350" s="49"/>
      <c r="B350" s="49"/>
      <c r="C350" s="49"/>
      <c r="D350" s="49"/>
      <c r="E350" s="61"/>
      <c r="F350" s="62"/>
      <c r="G350" s="62"/>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row>
    <row r="351" spans="1:35" ht="30" customHeight="1" x14ac:dyDescent="0.2">
      <c r="A351" s="49"/>
      <c r="B351" s="49"/>
      <c r="C351" s="49"/>
      <c r="D351" s="49"/>
      <c r="E351" s="61"/>
      <c r="F351" s="62"/>
      <c r="G351" s="62"/>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row>
    <row r="352" spans="1:35" ht="30" customHeight="1" x14ac:dyDescent="0.2">
      <c r="A352" s="49"/>
      <c r="B352" s="49"/>
      <c r="C352" s="49"/>
      <c r="D352" s="49"/>
      <c r="E352" s="61"/>
      <c r="F352" s="62"/>
      <c r="G352" s="62"/>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row>
    <row r="353" spans="1:35" ht="30" customHeight="1" x14ac:dyDescent="0.2">
      <c r="A353" s="49"/>
      <c r="B353" s="49"/>
      <c r="C353" s="49"/>
      <c r="D353" s="49"/>
      <c r="E353" s="61"/>
      <c r="F353" s="62"/>
      <c r="G353" s="62"/>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row>
    <row r="354" spans="1:35" ht="30" customHeight="1" x14ac:dyDescent="0.2">
      <c r="A354" s="49"/>
      <c r="B354" s="49"/>
      <c r="C354" s="49"/>
      <c r="D354" s="49"/>
      <c r="E354" s="61"/>
      <c r="F354" s="62"/>
      <c r="G354" s="62"/>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row>
    <row r="355" spans="1:35" ht="30" customHeight="1" x14ac:dyDescent="0.2">
      <c r="A355" s="49"/>
      <c r="B355" s="49"/>
      <c r="C355" s="49"/>
      <c r="D355" s="49"/>
      <c r="E355" s="61"/>
      <c r="F355" s="62"/>
      <c r="G355" s="62"/>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row>
    <row r="356" spans="1:35" ht="30" customHeight="1" x14ac:dyDescent="0.2">
      <c r="A356" s="49"/>
      <c r="B356" s="49"/>
      <c r="C356" s="49"/>
      <c r="D356" s="49"/>
      <c r="E356" s="61"/>
      <c r="F356" s="62"/>
      <c r="G356" s="62"/>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row>
    <row r="357" spans="1:35" ht="30" customHeight="1" x14ac:dyDescent="0.2">
      <c r="A357" s="49"/>
      <c r="B357" s="49"/>
      <c r="C357" s="49"/>
      <c r="D357" s="49"/>
      <c r="E357" s="61"/>
      <c r="F357" s="62"/>
      <c r="G357" s="62"/>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row>
    <row r="358" spans="1:35" ht="30" customHeight="1" x14ac:dyDescent="0.2">
      <c r="A358" s="49"/>
      <c r="B358" s="49"/>
      <c r="C358" s="49"/>
      <c r="D358" s="49"/>
      <c r="E358" s="61"/>
      <c r="F358" s="62"/>
      <c r="G358" s="62"/>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row>
    <row r="359" spans="1:35" ht="30" customHeight="1" x14ac:dyDescent="0.2">
      <c r="A359" s="49"/>
      <c r="B359" s="49"/>
      <c r="C359" s="49"/>
      <c r="D359" s="49"/>
      <c r="E359" s="61"/>
      <c r="F359" s="62"/>
      <c r="G359" s="62"/>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row>
    <row r="360" spans="1:35" ht="30" customHeight="1" x14ac:dyDescent="0.2">
      <c r="A360" s="49"/>
      <c r="B360" s="49"/>
      <c r="C360" s="49"/>
      <c r="D360" s="49"/>
      <c r="E360" s="61"/>
      <c r="F360" s="62"/>
      <c r="G360" s="62"/>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row>
    <row r="361" spans="1:35" ht="30" customHeight="1" x14ac:dyDescent="0.2">
      <c r="A361" s="49"/>
      <c r="B361" s="49"/>
      <c r="C361" s="49"/>
      <c r="D361" s="49"/>
      <c r="E361" s="61"/>
      <c r="F361" s="62"/>
      <c r="G361" s="62"/>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row>
    <row r="362" spans="1:35" ht="30" customHeight="1" x14ac:dyDescent="0.2">
      <c r="A362" s="49"/>
      <c r="B362" s="49"/>
      <c r="C362" s="49"/>
      <c r="D362" s="49"/>
      <c r="E362" s="61"/>
      <c r="F362" s="62"/>
      <c r="G362" s="62"/>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row>
    <row r="363" spans="1:35" ht="30" customHeight="1" x14ac:dyDescent="0.2">
      <c r="A363" s="49"/>
      <c r="B363" s="49"/>
      <c r="C363" s="49"/>
      <c r="D363" s="49"/>
      <c r="E363" s="61"/>
      <c r="F363" s="62"/>
      <c r="G363" s="62"/>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row>
    <row r="364" spans="1:35" ht="30" customHeight="1" x14ac:dyDescent="0.2">
      <c r="A364" s="49"/>
      <c r="B364" s="49"/>
      <c r="C364" s="49"/>
      <c r="D364" s="49"/>
      <c r="E364" s="61"/>
      <c r="F364" s="62"/>
      <c r="G364" s="62"/>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row>
    <row r="365" spans="1:35" ht="30" customHeight="1" x14ac:dyDescent="0.2">
      <c r="A365" s="49"/>
      <c r="B365" s="49"/>
      <c r="C365" s="49"/>
      <c r="D365" s="49"/>
      <c r="E365" s="61"/>
      <c r="F365" s="62"/>
      <c r="G365" s="62"/>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row>
    <row r="366" spans="1:35" ht="30" customHeight="1" x14ac:dyDescent="0.2">
      <c r="A366" s="49"/>
      <c r="B366" s="49"/>
      <c r="C366" s="49"/>
      <c r="D366" s="49"/>
      <c r="E366" s="61"/>
      <c r="F366" s="62"/>
      <c r="G366" s="62"/>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row>
    <row r="367" spans="1:35" ht="30" customHeight="1" x14ac:dyDescent="0.2">
      <c r="A367" s="49"/>
      <c r="B367" s="49"/>
      <c r="C367" s="49"/>
      <c r="D367" s="49"/>
      <c r="E367" s="61"/>
      <c r="F367" s="62"/>
      <c r="G367" s="62"/>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row>
    <row r="368" spans="1:35" ht="30" customHeight="1" x14ac:dyDescent="0.2">
      <c r="A368" s="49"/>
      <c r="B368" s="49"/>
      <c r="C368" s="49"/>
      <c r="D368" s="49"/>
      <c r="E368" s="61"/>
      <c r="F368" s="62"/>
      <c r="G368" s="62"/>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row>
    <row r="369" spans="1:35" ht="30" customHeight="1" x14ac:dyDescent="0.2">
      <c r="A369" s="49"/>
      <c r="B369" s="49"/>
      <c r="C369" s="49"/>
      <c r="D369" s="49"/>
      <c r="E369" s="61"/>
      <c r="F369" s="62"/>
      <c r="G369" s="62"/>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row>
    <row r="370" spans="1:35" ht="30" customHeight="1" x14ac:dyDescent="0.2">
      <c r="A370" s="49"/>
      <c r="B370" s="49"/>
      <c r="C370" s="49"/>
      <c r="D370" s="49"/>
      <c r="E370" s="61"/>
      <c r="F370" s="62"/>
      <c r="G370" s="62"/>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row>
    <row r="371" spans="1:35" ht="30" customHeight="1" x14ac:dyDescent="0.2">
      <c r="A371" s="49"/>
      <c r="B371" s="49"/>
      <c r="C371" s="49"/>
      <c r="D371" s="49"/>
      <c r="E371" s="61"/>
      <c r="F371" s="62"/>
      <c r="G371" s="62"/>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row>
    <row r="372" spans="1:35" ht="30" customHeight="1" x14ac:dyDescent="0.2">
      <c r="A372" s="49"/>
      <c r="B372" s="49"/>
      <c r="C372" s="49"/>
      <c r="D372" s="49"/>
      <c r="E372" s="61"/>
      <c r="F372" s="62"/>
      <c r="G372" s="62"/>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row>
    <row r="373" spans="1:35" ht="30" customHeight="1" x14ac:dyDescent="0.2">
      <c r="A373" s="49"/>
      <c r="B373" s="49"/>
      <c r="C373" s="49"/>
      <c r="D373" s="49"/>
      <c r="E373" s="61"/>
      <c r="F373" s="62"/>
      <c r="G373" s="62"/>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row>
    <row r="374" spans="1:35" ht="30" customHeight="1" x14ac:dyDescent="0.2">
      <c r="A374" s="49"/>
      <c r="B374" s="49"/>
      <c r="C374" s="49"/>
      <c r="D374" s="49"/>
      <c r="E374" s="61"/>
      <c r="F374" s="62"/>
      <c r="G374" s="62"/>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row>
    <row r="375" spans="1:35" ht="30" customHeight="1" x14ac:dyDescent="0.2">
      <c r="A375" s="49"/>
      <c r="B375" s="49"/>
      <c r="C375" s="49"/>
      <c r="D375" s="49"/>
      <c r="E375" s="61"/>
      <c r="F375" s="62"/>
      <c r="G375" s="62"/>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row>
    <row r="376" spans="1:35" ht="30" customHeight="1" x14ac:dyDescent="0.2">
      <c r="A376" s="49"/>
      <c r="B376" s="49"/>
      <c r="C376" s="49"/>
      <c r="D376" s="49"/>
      <c r="E376" s="61"/>
      <c r="F376" s="62"/>
      <c r="G376" s="62"/>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row>
    <row r="377" spans="1:35" ht="30" customHeight="1" x14ac:dyDescent="0.2">
      <c r="A377" s="49"/>
      <c r="B377" s="49"/>
      <c r="C377" s="49"/>
      <c r="D377" s="49"/>
      <c r="E377" s="61"/>
      <c r="F377" s="62"/>
      <c r="G377" s="62"/>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row>
    <row r="378" spans="1:35" ht="30" customHeight="1" x14ac:dyDescent="0.2">
      <c r="A378" s="49"/>
      <c r="B378" s="49"/>
      <c r="C378" s="49"/>
      <c r="D378" s="49"/>
      <c r="E378" s="61"/>
      <c r="F378" s="62"/>
      <c r="G378" s="62"/>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row>
    <row r="379" spans="1:35" ht="30" customHeight="1" x14ac:dyDescent="0.2">
      <c r="A379" s="49"/>
      <c r="B379" s="49"/>
      <c r="C379" s="49"/>
      <c r="D379" s="49"/>
      <c r="E379" s="61"/>
      <c r="F379" s="62"/>
      <c r="G379" s="62"/>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row>
    <row r="380" spans="1:35" ht="30" customHeight="1" x14ac:dyDescent="0.2">
      <c r="A380" s="49"/>
      <c r="B380" s="49"/>
      <c r="C380" s="49"/>
      <c r="D380" s="49"/>
      <c r="E380" s="61"/>
      <c r="F380" s="62"/>
      <c r="G380" s="62"/>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row>
    <row r="381" spans="1:35" ht="30" customHeight="1" x14ac:dyDescent="0.2">
      <c r="A381" s="49"/>
      <c r="B381" s="49"/>
      <c r="C381" s="49"/>
      <c r="D381" s="49"/>
      <c r="E381" s="61"/>
      <c r="F381" s="62"/>
      <c r="G381" s="62"/>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row>
    <row r="382" spans="1:35" ht="30" customHeight="1" x14ac:dyDescent="0.2">
      <c r="A382" s="49"/>
      <c r="B382" s="49"/>
      <c r="C382" s="49"/>
      <c r="D382" s="49"/>
      <c r="E382" s="61"/>
      <c r="F382" s="62"/>
      <c r="G382" s="62"/>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row>
    <row r="383" spans="1:35" ht="30" customHeight="1" x14ac:dyDescent="0.2">
      <c r="A383" s="49"/>
      <c r="B383" s="49"/>
      <c r="C383" s="49"/>
      <c r="D383" s="49"/>
      <c r="E383" s="61"/>
      <c r="F383" s="62"/>
      <c r="G383" s="62"/>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row>
    <row r="384" spans="1:35" ht="30" customHeight="1" x14ac:dyDescent="0.2">
      <c r="A384" s="49"/>
      <c r="B384" s="49"/>
      <c r="C384" s="49"/>
      <c r="D384" s="49"/>
      <c r="E384" s="61"/>
      <c r="F384" s="62"/>
      <c r="G384" s="62"/>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row>
    <row r="385" spans="1:35" ht="30" customHeight="1" x14ac:dyDescent="0.2">
      <c r="A385" s="49"/>
      <c r="B385" s="49"/>
      <c r="C385" s="49"/>
      <c r="D385" s="49"/>
      <c r="E385" s="61"/>
      <c r="F385" s="62"/>
      <c r="G385" s="62"/>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row>
    <row r="386" spans="1:35" ht="30" customHeight="1" x14ac:dyDescent="0.2">
      <c r="A386" s="49"/>
      <c r="B386" s="49"/>
      <c r="C386" s="49"/>
      <c r="D386" s="49"/>
      <c r="E386" s="61"/>
      <c r="F386" s="62"/>
      <c r="G386" s="62"/>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row>
    <row r="387" spans="1:35" ht="30" customHeight="1" x14ac:dyDescent="0.2">
      <c r="A387" s="49"/>
      <c r="B387" s="49"/>
      <c r="C387" s="49"/>
      <c r="D387" s="49"/>
      <c r="E387" s="61"/>
      <c r="F387" s="62"/>
      <c r="G387" s="62"/>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row>
    <row r="388" spans="1:35" ht="30" customHeight="1" x14ac:dyDescent="0.2">
      <c r="A388" s="49"/>
      <c r="B388" s="49"/>
      <c r="C388" s="49"/>
      <c r="D388" s="49"/>
      <c r="E388" s="61"/>
      <c r="F388" s="62"/>
      <c r="G388" s="62"/>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row>
    <row r="389" spans="1:35" ht="30" customHeight="1" x14ac:dyDescent="0.2">
      <c r="A389" s="49"/>
      <c r="B389" s="49"/>
      <c r="C389" s="49"/>
      <c r="D389" s="49"/>
      <c r="E389" s="61"/>
      <c r="F389" s="62"/>
      <c r="G389" s="62"/>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row>
    <row r="390" spans="1:35" ht="30" customHeight="1" x14ac:dyDescent="0.2">
      <c r="A390" s="49"/>
      <c r="B390" s="49"/>
      <c r="C390" s="49"/>
      <c r="D390" s="49"/>
      <c r="E390" s="61"/>
      <c r="F390" s="62"/>
      <c r="G390" s="62"/>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row>
    <row r="391" spans="1:35" ht="30" customHeight="1" x14ac:dyDescent="0.2">
      <c r="A391" s="49"/>
      <c r="B391" s="49"/>
      <c r="C391" s="49"/>
      <c r="D391" s="49"/>
      <c r="E391" s="61"/>
      <c r="F391" s="62"/>
      <c r="G391" s="62"/>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row>
    <row r="392" spans="1:35" ht="30" customHeight="1" x14ac:dyDescent="0.2">
      <c r="A392" s="49"/>
      <c r="B392" s="49"/>
      <c r="C392" s="49"/>
      <c r="D392" s="49"/>
      <c r="E392" s="61"/>
      <c r="F392" s="62"/>
      <c r="G392" s="62"/>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row>
    <row r="393" spans="1:35" ht="30" customHeight="1" x14ac:dyDescent="0.2">
      <c r="A393" s="49"/>
      <c r="B393" s="49"/>
      <c r="C393" s="49"/>
      <c r="D393" s="49"/>
      <c r="E393" s="61"/>
      <c r="F393" s="62"/>
      <c r="G393" s="62"/>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row>
    <row r="394" spans="1:35" ht="30" customHeight="1" x14ac:dyDescent="0.2">
      <c r="A394" s="49"/>
      <c r="B394" s="49"/>
      <c r="C394" s="49"/>
      <c r="D394" s="49"/>
      <c r="E394" s="61"/>
      <c r="F394" s="62"/>
      <c r="G394" s="62"/>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row>
    <row r="395" spans="1:35" ht="30" customHeight="1" x14ac:dyDescent="0.2">
      <c r="A395" s="49"/>
      <c r="B395" s="49"/>
      <c r="C395" s="49"/>
      <c r="D395" s="49"/>
      <c r="E395" s="61"/>
      <c r="F395" s="62"/>
      <c r="G395" s="62"/>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row>
    <row r="396" spans="1:35" ht="30" customHeight="1" x14ac:dyDescent="0.2">
      <c r="A396" s="49"/>
      <c r="B396" s="49"/>
      <c r="C396" s="49"/>
      <c r="D396" s="49"/>
      <c r="E396" s="61"/>
      <c r="F396" s="62"/>
      <c r="G396" s="62"/>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row>
    <row r="397" spans="1:35" ht="30" customHeight="1" x14ac:dyDescent="0.2">
      <c r="A397" s="49"/>
      <c r="B397" s="49"/>
      <c r="C397" s="49"/>
      <c r="D397" s="49"/>
      <c r="E397" s="61"/>
      <c r="F397" s="62"/>
      <c r="G397" s="62"/>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row>
    <row r="398" spans="1:35" ht="30" customHeight="1" x14ac:dyDescent="0.2">
      <c r="A398" s="49"/>
      <c r="B398" s="49"/>
      <c r="C398" s="49"/>
      <c r="D398" s="49"/>
      <c r="E398" s="61"/>
      <c r="F398" s="62"/>
      <c r="G398" s="62"/>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row>
    <row r="399" spans="1:35" ht="30" customHeight="1" x14ac:dyDescent="0.2">
      <c r="A399" s="49"/>
      <c r="B399" s="49"/>
      <c r="C399" s="49"/>
      <c r="D399" s="49"/>
      <c r="E399" s="61"/>
      <c r="F399" s="62"/>
      <c r="G399" s="62"/>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row>
    <row r="400" spans="1:35" ht="30" customHeight="1" x14ac:dyDescent="0.2">
      <c r="A400" s="49"/>
      <c r="B400" s="49"/>
      <c r="C400" s="49"/>
      <c r="D400" s="49"/>
      <c r="E400" s="61"/>
      <c r="F400" s="62"/>
      <c r="G400" s="62"/>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row>
    <row r="401" spans="1:35" ht="30" customHeight="1" x14ac:dyDescent="0.2">
      <c r="A401" s="49"/>
      <c r="B401" s="49"/>
      <c r="C401" s="49"/>
      <c r="D401" s="49"/>
      <c r="E401" s="61"/>
      <c r="F401" s="62"/>
      <c r="G401" s="62"/>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row>
    <row r="402" spans="1:35" ht="30" customHeight="1" x14ac:dyDescent="0.2">
      <c r="A402" s="49"/>
      <c r="B402" s="49"/>
      <c r="C402" s="49"/>
      <c r="D402" s="49"/>
      <c r="E402" s="61"/>
      <c r="F402" s="62"/>
      <c r="G402" s="62"/>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row>
    <row r="403" spans="1:35" ht="30" customHeight="1" x14ac:dyDescent="0.2">
      <c r="A403" s="49"/>
      <c r="B403" s="49"/>
      <c r="C403" s="49"/>
      <c r="D403" s="49"/>
      <c r="E403" s="61"/>
      <c r="F403" s="62"/>
      <c r="G403" s="62"/>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row>
    <row r="404" spans="1:35" ht="30" customHeight="1" x14ac:dyDescent="0.2">
      <c r="A404" s="49"/>
      <c r="B404" s="49"/>
      <c r="C404" s="49"/>
      <c r="D404" s="49"/>
      <c r="E404" s="61"/>
      <c r="F404" s="62"/>
      <c r="G404" s="62"/>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row>
    <row r="405" spans="1:35" ht="30" customHeight="1" x14ac:dyDescent="0.2">
      <c r="A405" s="49"/>
      <c r="B405" s="49"/>
      <c r="C405" s="49"/>
      <c r="D405" s="49"/>
      <c r="E405" s="61"/>
      <c r="F405" s="62"/>
      <c r="G405" s="62"/>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row>
    <row r="406" spans="1:35" ht="30" customHeight="1" x14ac:dyDescent="0.2">
      <c r="A406" s="49"/>
      <c r="B406" s="49"/>
      <c r="C406" s="49"/>
      <c r="D406" s="49"/>
      <c r="E406" s="61"/>
      <c r="F406" s="62"/>
      <c r="G406" s="62"/>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row>
    <row r="407" spans="1:35" ht="30" customHeight="1" x14ac:dyDescent="0.2">
      <c r="A407" s="49"/>
      <c r="B407" s="49"/>
      <c r="C407" s="49"/>
      <c r="D407" s="49"/>
      <c r="E407" s="61"/>
      <c r="F407" s="62"/>
      <c r="G407" s="62"/>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row>
    <row r="408" spans="1:35" ht="30" customHeight="1" x14ac:dyDescent="0.2">
      <c r="A408" s="49"/>
      <c r="B408" s="49"/>
      <c r="C408" s="49"/>
      <c r="D408" s="49"/>
      <c r="E408" s="61"/>
      <c r="F408" s="62"/>
      <c r="G408" s="62"/>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row>
    <row r="409" spans="1:35" ht="30" customHeight="1" x14ac:dyDescent="0.2">
      <c r="A409" s="49"/>
      <c r="B409" s="49"/>
      <c r="C409" s="49"/>
      <c r="D409" s="49"/>
      <c r="E409" s="61"/>
      <c r="F409" s="62"/>
      <c r="G409" s="62"/>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row>
    <row r="410" spans="1:35" ht="30" customHeight="1" x14ac:dyDescent="0.2">
      <c r="A410" s="49"/>
      <c r="B410" s="49"/>
      <c r="C410" s="49"/>
      <c r="D410" s="49"/>
      <c r="E410" s="61"/>
      <c r="F410" s="62"/>
      <c r="G410" s="62"/>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row>
    <row r="411" spans="1:35" ht="30" customHeight="1" x14ac:dyDescent="0.2">
      <c r="A411" s="49"/>
      <c r="B411" s="49"/>
      <c r="C411" s="49"/>
      <c r="D411" s="49"/>
      <c r="E411" s="61"/>
      <c r="F411" s="62"/>
      <c r="G411" s="62"/>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row>
    <row r="412" spans="1:35" ht="30" customHeight="1" x14ac:dyDescent="0.2">
      <c r="A412" s="49"/>
      <c r="B412" s="49"/>
      <c r="C412" s="49"/>
      <c r="D412" s="49"/>
      <c r="E412" s="61"/>
      <c r="F412" s="62"/>
      <c r="G412" s="62"/>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row>
    <row r="413" spans="1:35" ht="30" customHeight="1" x14ac:dyDescent="0.2">
      <c r="A413" s="49"/>
      <c r="B413" s="49"/>
      <c r="C413" s="49"/>
      <c r="D413" s="49"/>
      <c r="E413" s="61"/>
      <c r="F413" s="62"/>
      <c r="G413" s="62"/>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row>
    <row r="414" spans="1:35" ht="30" customHeight="1" x14ac:dyDescent="0.2">
      <c r="A414" s="49"/>
      <c r="B414" s="49"/>
      <c r="C414" s="49"/>
      <c r="D414" s="49"/>
      <c r="E414" s="61"/>
      <c r="F414" s="62"/>
      <c r="G414" s="62"/>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row>
    <row r="415" spans="1:35" ht="30" customHeight="1" x14ac:dyDescent="0.2">
      <c r="A415" s="49"/>
      <c r="B415" s="49"/>
      <c r="C415" s="49"/>
      <c r="D415" s="49"/>
      <c r="E415" s="61"/>
      <c r="F415" s="62"/>
      <c r="G415" s="62"/>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row>
    <row r="416" spans="1:35" ht="30" customHeight="1" x14ac:dyDescent="0.2">
      <c r="A416" s="49"/>
      <c r="B416" s="49"/>
      <c r="C416" s="49"/>
      <c r="D416" s="49"/>
      <c r="E416" s="61"/>
      <c r="F416" s="62"/>
      <c r="G416" s="62"/>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row>
    <row r="417" spans="1:35" ht="30" customHeight="1" x14ac:dyDescent="0.2">
      <c r="A417" s="49"/>
      <c r="B417" s="49"/>
      <c r="C417" s="49"/>
      <c r="D417" s="49"/>
      <c r="E417" s="61"/>
      <c r="F417" s="62"/>
      <c r="G417" s="62"/>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row>
    <row r="418" spans="1:35" ht="30" customHeight="1" x14ac:dyDescent="0.2">
      <c r="A418" s="49"/>
      <c r="B418" s="49"/>
      <c r="C418" s="49"/>
      <c r="D418" s="49"/>
      <c r="E418" s="61"/>
      <c r="F418" s="62"/>
      <c r="G418" s="62"/>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row>
    <row r="419" spans="1:35" ht="30" customHeight="1" x14ac:dyDescent="0.2">
      <c r="A419" s="49"/>
      <c r="B419" s="49"/>
      <c r="C419" s="49"/>
      <c r="D419" s="49"/>
      <c r="E419" s="61"/>
      <c r="F419" s="62"/>
      <c r="G419" s="62"/>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row>
    <row r="420" spans="1:35" ht="30" customHeight="1" x14ac:dyDescent="0.2">
      <c r="A420" s="49"/>
      <c r="B420" s="49"/>
      <c r="C420" s="49"/>
      <c r="D420" s="49"/>
      <c r="E420" s="61"/>
      <c r="F420" s="62"/>
      <c r="G420" s="62"/>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row>
    <row r="421" spans="1:35" ht="30" customHeight="1" x14ac:dyDescent="0.2">
      <c r="A421" s="49"/>
      <c r="B421" s="49"/>
      <c r="C421" s="49"/>
      <c r="D421" s="49"/>
      <c r="E421" s="61"/>
      <c r="F421" s="62"/>
      <c r="G421" s="62"/>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row>
    <row r="422" spans="1:35" ht="30" customHeight="1" x14ac:dyDescent="0.2">
      <c r="A422" s="49"/>
      <c r="B422" s="49"/>
      <c r="C422" s="49"/>
      <c r="D422" s="49"/>
      <c r="E422" s="61"/>
      <c r="F422" s="62"/>
      <c r="G422" s="62"/>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row>
    <row r="423" spans="1:35" ht="30" customHeight="1" x14ac:dyDescent="0.2">
      <c r="A423" s="49"/>
      <c r="B423" s="49"/>
      <c r="C423" s="49"/>
      <c r="D423" s="49"/>
      <c r="E423" s="61"/>
      <c r="F423" s="62"/>
      <c r="G423" s="62"/>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row>
    <row r="424" spans="1:35" ht="30" customHeight="1" x14ac:dyDescent="0.2">
      <c r="A424" s="49"/>
      <c r="B424" s="49"/>
      <c r="C424" s="49"/>
      <c r="D424" s="49"/>
      <c r="E424" s="61"/>
      <c r="F424" s="62"/>
      <c r="G424" s="62"/>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row>
    <row r="425" spans="1:35" ht="30" customHeight="1" x14ac:dyDescent="0.2">
      <c r="A425" s="49"/>
      <c r="B425" s="49"/>
      <c r="C425" s="49"/>
      <c r="D425" s="49"/>
      <c r="E425" s="61"/>
      <c r="F425" s="62"/>
      <c r="G425" s="62"/>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row>
    <row r="426" spans="1:35" ht="30" customHeight="1" x14ac:dyDescent="0.2">
      <c r="A426" s="49"/>
      <c r="B426" s="49"/>
      <c r="C426" s="49"/>
      <c r="D426" s="49"/>
      <c r="E426" s="61"/>
      <c r="F426" s="62"/>
      <c r="G426" s="62"/>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row>
    <row r="427" spans="1:35" ht="30" customHeight="1" x14ac:dyDescent="0.2">
      <c r="A427" s="49"/>
      <c r="B427" s="49"/>
      <c r="C427" s="49"/>
      <c r="D427" s="49"/>
      <c r="E427" s="61"/>
      <c r="F427" s="62"/>
      <c r="G427" s="62"/>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row>
    <row r="428" spans="1:35" ht="30" customHeight="1" x14ac:dyDescent="0.2">
      <c r="A428" s="49"/>
      <c r="B428" s="49"/>
      <c r="C428" s="49"/>
      <c r="D428" s="49"/>
      <c r="E428" s="61"/>
      <c r="F428" s="62"/>
      <c r="G428" s="62"/>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row>
    <row r="429" spans="1:35" ht="30" customHeight="1" x14ac:dyDescent="0.2">
      <c r="A429" s="49"/>
      <c r="B429" s="49"/>
      <c r="C429" s="49"/>
      <c r="D429" s="49"/>
      <c r="E429" s="61"/>
      <c r="F429" s="62"/>
      <c r="G429" s="62"/>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row>
    <row r="430" spans="1:35" ht="30" customHeight="1" x14ac:dyDescent="0.2">
      <c r="A430" s="49"/>
      <c r="B430" s="49"/>
      <c r="C430" s="49"/>
      <c r="D430" s="49"/>
      <c r="E430" s="61"/>
      <c r="F430" s="62"/>
      <c r="G430" s="62"/>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row>
    <row r="431" spans="1:35" ht="30" customHeight="1" x14ac:dyDescent="0.2">
      <c r="A431" s="49"/>
      <c r="B431" s="49"/>
      <c r="C431" s="49"/>
      <c r="D431" s="49"/>
      <c r="E431" s="61"/>
      <c r="F431" s="62"/>
      <c r="G431" s="62"/>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row>
    <row r="432" spans="1:35" ht="30" customHeight="1" x14ac:dyDescent="0.2">
      <c r="A432" s="49"/>
      <c r="B432" s="49"/>
      <c r="C432" s="49"/>
      <c r="D432" s="49"/>
      <c r="E432" s="61"/>
      <c r="F432" s="62"/>
      <c r="G432" s="62"/>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row>
    <row r="433" spans="1:35" ht="30" customHeight="1" x14ac:dyDescent="0.2">
      <c r="A433" s="49"/>
      <c r="B433" s="49"/>
      <c r="C433" s="49"/>
      <c r="D433" s="49"/>
      <c r="E433" s="61"/>
      <c r="F433" s="62"/>
      <c r="G433" s="62"/>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row>
    <row r="434" spans="1:35" ht="30" customHeight="1" x14ac:dyDescent="0.2">
      <c r="A434" s="49"/>
      <c r="B434" s="49"/>
      <c r="C434" s="49"/>
      <c r="D434" s="49"/>
      <c r="E434" s="61"/>
      <c r="F434" s="62"/>
      <c r="G434" s="62"/>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row>
    <row r="435" spans="1:35" ht="30" customHeight="1" x14ac:dyDescent="0.2">
      <c r="A435" s="49"/>
      <c r="B435" s="49"/>
      <c r="C435" s="49"/>
      <c r="D435" s="49"/>
      <c r="E435" s="61"/>
      <c r="F435" s="62"/>
      <c r="G435" s="62"/>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row>
    <row r="436" spans="1:35" ht="30" customHeight="1" x14ac:dyDescent="0.2">
      <c r="A436" s="49"/>
      <c r="B436" s="49"/>
      <c r="C436" s="49"/>
      <c r="D436" s="49"/>
      <c r="E436" s="61"/>
      <c r="F436" s="62"/>
      <c r="G436" s="62"/>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row>
    <row r="437" spans="1:35" ht="30" customHeight="1" x14ac:dyDescent="0.2">
      <c r="A437" s="49"/>
      <c r="B437" s="49"/>
      <c r="C437" s="49"/>
      <c r="D437" s="49"/>
      <c r="E437" s="61"/>
      <c r="F437" s="62"/>
      <c r="G437" s="62"/>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row>
    <row r="438" spans="1:35" ht="30" customHeight="1" x14ac:dyDescent="0.2">
      <c r="A438" s="49"/>
      <c r="B438" s="49"/>
      <c r="C438" s="49"/>
      <c r="D438" s="49"/>
      <c r="E438" s="61"/>
      <c r="F438" s="62"/>
      <c r="G438" s="62"/>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row>
    <row r="439" spans="1:35" ht="30" customHeight="1" x14ac:dyDescent="0.2">
      <c r="A439" s="49"/>
      <c r="B439" s="49"/>
      <c r="C439" s="49"/>
      <c r="D439" s="49"/>
      <c r="E439" s="61"/>
      <c r="F439" s="62"/>
      <c r="G439" s="62"/>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row>
    <row r="440" spans="1:35" ht="30" customHeight="1" x14ac:dyDescent="0.2">
      <c r="A440" s="49"/>
      <c r="B440" s="49"/>
      <c r="C440" s="49"/>
      <c r="D440" s="49"/>
      <c r="E440" s="61"/>
      <c r="F440" s="62"/>
      <c r="G440" s="62"/>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row>
    <row r="441" spans="1:35" ht="30" customHeight="1" x14ac:dyDescent="0.2">
      <c r="A441" s="49"/>
      <c r="B441" s="49"/>
      <c r="C441" s="49"/>
      <c r="D441" s="49"/>
      <c r="E441" s="61"/>
      <c r="F441" s="62"/>
      <c r="G441" s="62"/>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row>
    <row r="442" spans="1:35" ht="30" customHeight="1" x14ac:dyDescent="0.2">
      <c r="A442" s="49"/>
      <c r="B442" s="49"/>
      <c r="C442" s="49"/>
      <c r="D442" s="49"/>
      <c r="E442" s="61"/>
      <c r="F442" s="62"/>
      <c r="G442" s="62"/>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row>
    <row r="443" spans="1:35" ht="30" customHeight="1" x14ac:dyDescent="0.2">
      <c r="A443" s="49"/>
      <c r="B443" s="49"/>
      <c r="C443" s="49"/>
      <c r="D443" s="49"/>
      <c r="E443" s="61"/>
      <c r="F443" s="62"/>
      <c r="G443" s="62"/>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row>
    <row r="444" spans="1:35" ht="30" customHeight="1" x14ac:dyDescent="0.2">
      <c r="A444" s="49"/>
      <c r="B444" s="49"/>
      <c r="C444" s="49"/>
      <c r="D444" s="49"/>
      <c r="E444" s="61"/>
      <c r="F444" s="62"/>
      <c r="G444" s="62"/>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row>
    <row r="445" spans="1:35" ht="30" customHeight="1" x14ac:dyDescent="0.2">
      <c r="A445" s="49"/>
      <c r="B445" s="49"/>
      <c r="C445" s="49"/>
      <c r="D445" s="49"/>
      <c r="E445" s="61"/>
      <c r="F445" s="62"/>
      <c r="G445" s="62"/>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row>
    <row r="446" spans="1:35" ht="30" customHeight="1" x14ac:dyDescent="0.2">
      <c r="A446" s="49"/>
      <c r="B446" s="49"/>
      <c r="C446" s="49"/>
      <c r="D446" s="49"/>
      <c r="E446" s="61"/>
      <c r="F446" s="62"/>
      <c r="G446" s="62"/>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row>
    <row r="447" spans="1:35" ht="30" customHeight="1" x14ac:dyDescent="0.2">
      <c r="A447" s="49"/>
      <c r="B447" s="49"/>
      <c r="C447" s="49"/>
      <c r="D447" s="49"/>
      <c r="E447" s="61"/>
      <c r="F447" s="62"/>
      <c r="G447" s="62"/>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row>
    <row r="448" spans="1:35" ht="30" customHeight="1" x14ac:dyDescent="0.2">
      <c r="A448" s="49"/>
      <c r="B448" s="49"/>
      <c r="C448" s="49"/>
      <c r="D448" s="49"/>
      <c r="E448" s="61"/>
      <c r="F448" s="62"/>
      <c r="G448" s="62"/>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row>
    <row r="449" spans="1:35" ht="30" customHeight="1" x14ac:dyDescent="0.2">
      <c r="A449" s="49"/>
      <c r="B449" s="49"/>
      <c r="C449" s="49"/>
      <c r="D449" s="49"/>
      <c r="E449" s="61"/>
      <c r="F449" s="62"/>
      <c r="G449" s="62"/>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row>
    <row r="450" spans="1:35" ht="30" customHeight="1" x14ac:dyDescent="0.2">
      <c r="A450" s="49"/>
      <c r="B450" s="49"/>
      <c r="C450" s="49"/>
      <c r="D450" s="49"/>
      <c r="E450" s="61"/>
      <c r="F450" s="62"/>
      <c r="G450" s="62"/>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row>
    <row r="451" spans="1:35" ht="30" customHeight="1" x14ac:dyDescent="0.2">
      <c r="A451" s="49"/>
      <c r="B451" s="49"/>
      <c r="C451" s="49"/>
      <c r="D451" s="49"/>
      <c r="E451" s="61"/>
      <c r="F451" s="62"/>
      <c r="G451" s="62"/>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row>
    <row r="452" spans="1:35" ht="30" customHeight="1" x14ac:dyDescent="0.2">
      <c r="A452" s="49"/>
      <c r="B452" s="49"/>
      <c r="C452" s="49"/>
      <c r="D452" s="49"/>
      <c r="E452" s="61"/>
      <c r="F452" s="62"/>
      <c r="G452" s="62"/>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row>
    <row r="453" spans="1:35" ht="30" customHeight="1" x14ac:dyDescent="0.2">
      <c r="A453" s="49"/>
      <c r="B453" s="49"/>
      <c r="C453" s="49"/>
      <c r="D453" s="49"/>
      <c r="E453" s="61"/>
      <c r="F453" s="62"/>
      <c r="G453" s="62"/>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row>
    <row r="454" spans="1:35" ht="30" customHeight="1" x14ac:dyDescent="0.2">
      <c r="A454" s="49"/>
      <c r="B454" s="49"/>
      <c r="C454" s="49"/>
      <c r="D454" s="49"/>
      <c r="E454" s="61"/>
      <c r="F454" s="62"/>
      <c r="G454" s="62"/>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row>
    <row r="455" spans="1:35" ht="30" customHeight="1" x14ac:dyDescent="0.2">
      <c r="A455" s="49"/>
      <c r="B455" s="49"/>
      <c r="C455" s="49"/>
      <c r="D455" s="49"/>
      <c r="E455" s="61"/>
      <c r="F455" s="62"/>
      <c r="G455" s="62"/>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row>
    <row r="456" spans="1:35" ht="30" customHeight="1" x14ac:dyDescent="0.2">
      <c r="A456" s="49"/>
      <c r="B456" s="49"/>
      <c r="C456" s="49"/>
      <c r="D456" s="49"/>
      <c r="E456" s="61"/>
      <c r="F456" s="62"/>
      <c r="G456" s="62"/>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row>
    <row r="457" spans="1:35" ht="30" customHeight="1" x14ac:dyDescent="0.2">
      <c r="A457" s="49"/>
      <c r="B457" s="49"/>
      <c r="C457" s="49"/>
      <c r="D457" s="49"/>
      <c r="E457" s="61"/>
      <c r="F457" s="62"/>
      <c r="G457" s="62"/>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row>
    <row r="458" spans="1:35" ht="30" customHeight="1" x14ac:dyDescent="0.2">
      <c r="A458" s="49"/>
      <c r="B458" s="49"/>
      <c r="C458" s="49"/>
      <c r="D458" s="49"/>
      <c r="E458" s="61"/>
      <c r="F458" s="62"/>
      <c r="G458" s="62"/>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row>
    <row r="459" spans="1:35" ht="30" customHeight="1" x14ac:dyDescent="0.2">
      <c r="A459" s="49"/>
      <c r="B459" s="49"/>
      <c r="C459" s="49"/>
      <c r="D459" s="49"/>
      <c r="E459" s="61"/>
      <c r="F459" s="62"/>
      <c r="G459" s="62"/>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row>
    <row r="460" spans="1:35" ht="30" customHeight="1" x14ac:dyDescent="0.2">
      <c r="A460" s="49"/>
      <c r="B460" s="49"/>
      <c r="C460" s="49"/>
      <c r="D460" s="49"/>
      <c r="E460" s="61"/>
      <c r="F460" s="62"/>
      <c r="G460" s="62"/>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row>
    <row r="461" spans="1:35" ht="30" customHeight="1" x14ac:dyDescent="0.2">
      <c r="A461" s="49"/>
      <c r="B461" s="49"/>
      <c r="C461" s="49"/>
      <c r="D461" s="49"/>
      <c r="E461" s="61"/>
      <c r="F461" s="62"/>
      <c r="G461" s="62"/>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row>
    <row r="462" spans="1:35" ht="30" customHeight="1" x14ac:dyDescent="0.2">
      <c r="A462" s="49"/>
      <c r="B462" s="49"/>
      <c r="C462" s="49"/>
      <c r="D462" s="49"/>
      <c r="E462" s="61"/>
      <c r="F462" s="62"/>
      <c r="G462" s="62"/>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row>
    <row r="463" spans="1:35" ht="30" customHeight="1" x14ac:dyDescent="0.2">
      <c r="A463" s="49"/>
      <c r="B463" s="49"/>
      <c r="C463" s="49"/>
      <c r="D463" s="49"/>
      <c r="E463" s="61"/>
      <c r="F463" s="62"/>
      <c r="G463" s="62"/>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row>
    <row r="464" spans="1:35" ht="30" customHeight="1" x14ac:dyDescent="0.2">
      <c r="A464" s="49"/>
      <c r="B464" s="49"/>
      <c r="C464" s="49"/>
      <c r="D464" s="49"/>
      <c r="E464" s="61"/>
      <c r="F464" s="62"/>
      <c r="G464" s="62"/>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row>
    <row r="465" spans="1:35" ht="30" customHeight="1" x14ac:dyDescent="0.2">
      <c r="A465" s="49"/>
      <c r="B465" s="49"/>
      <c r="C465" s="49"/>
      <c r="D465" s="49"/>
      <c r="E465" s="61"/>
      <c r="F465" s="62"/>
      <c r="G465" s="62"/>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row>
    <row r="466" spans="1:35" ht="30" customHeight="1" x14ac:dyDescent="0.2">
      <c r="A466" s="49"/>
      <c r="B466" s="49"/>
      <c r="C466" s="49"/>
      <c r="D466" s="49"/>
      <c r="E466" s="61"/>
      <c r="F466" s="62"/>
      <c r="G466" s="62"/>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row>
    <row r="467" spans="1:35" ht="30" customHeight="1" x14ac:dyDescent="0.2">
      <c r="A467" s="49"/>
      <c r="B467" s="49"/>
      <c r="C467" s="49"/>
      <c r="D467" s="49"/>
      <c r="E467" s="61"/>
      <c r="F467" s="62"/>
      <c r="G467" s="62"/>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row>
    <row r="468" spans="1:35" ht="30" customHeight="1" x14ac:dyDescent="0.2">
      <c r="A468" s="49"/>
      <c r="B468" s="49"/>
      <c r="C468" s="49"/>
      <c r="D468" s="49"/>
      <c r="E468" s="61"/>
      <c r="F468" s="62"/>
      <c r="G468" s="62"/>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row>
    <row r="469" spans="1:35" ht="30" customHeight="1" x14ac:dyDescent="0.2">
      <c r="A469" s="49"/>
      <c r="B469" s="49"/>
      <c r="C469" s="49"/>
      <c r="D469" s="49"/>
      <c r="E469" s="61"/>
      <c r="F469" s="62"/>
      <c r="G469" s="62"/>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row>
    <row r="470" spans="1:35" ht="30" customHeight="1" x14ac:dyDescent="0.2">
      <c r="A470" s="49"/>
      <c r="B470" s="49"/>
      <c r="C470" s="49"/>
      <c r="D470" s="49"/>
      <c r="E470" s="61"/>
      <c r="F470" s="62"/>
      <c r="G470" s="62"/>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row>
    <row r="471" spans="1:35" ht="30" customHeight="1" x14ac:dyDescent="0.2">
      <c r="A471" s="49"/>
      <c r="B471" s="49"/>
      <c r="C471" s="49"/>
      <c r="D471" s="49"/>
      <c r="E471" s="61"/>
      <c r="F471" s="62"/>
      <c r="G471" s="62"/>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row>
    <row r="472" spans="1:35" ht="30" customHeight="1" x14ac:dyDescent="0.2">
      <c r="A472" s="49"/>
      <c r="B472" s="49"/>
      <c r="C472" s="49"/>
      <c r="D472" s="49"/>
      <c r="E472" s="61"/>
      <c r="F472" s="62"/>
      <c r="G472" s="62"/>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row>
    <row r="473" spans="1:35" ht="30" customHeight="1" x14ac:dyDescent="0.2">
      <c r="A473" s="49"/>
      <c r="B473" s="49"/>
      <c r="C473" s="49"/>
      <c r="D473" s="49"/>
      <c r="E473" s="61"/>
      <c r="F473" s="62"/>
      <c r="G473" s="62"/>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row>
    <row r="474" spans="1:35" ht="30" customHeight="1" x14ac:dyDescent="0.2">
      <c r="A474" s="49"/>
      <c r="B474" s="49"/>
      <c r="C474" s="49"/>
      <c r="D474" s="49"/>
      <c r="E474" s="61"/>
      <c r="F474" s="62"/>
      <c r="G474" s="62"/>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row>
    <row r="475" spans="1:35" ht="30" customHeight="1" x14ac:dyDescent="0.2">
      <c r="A475" s="49"/>
      <c r="B475" s="49"/>
      <c r="C475" s="49"/>
      <c r="D475" s="49"/>
      <c r="E475" s="61"/>
      <c r="F475" s="62"/>
      <c r="G475" s="62"/>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row>
    <row r="476" spans="1:35" ht="30" customHeight="1" x14ac:dyDescent="0.2">
      <c r="A476" s="49"/>
      <c r="B476" s="49"/>
      <c r="C476" s="49"/>
      <c r="D476" s="49"/>
      <c r="E476" s="61"/>
      <c r="F476" s="62"/>
      <c r="G476" s="62"/>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row>
    <row r="477" spans="1:35" ht="30" customHeight="1" x14ac:dyDescent="0.2">
      <c r="A477" s="49"/>
      <c r="B477" s="49"/>
      <c r="C477" s="49"/>
      <c r="D477" s="49"/>
      <c r="E477" s="61"/>
      <c r="F477" s="62"/>
      <c r="G477" s="62"/>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row>
    <row r="478" spans="1:35" ht="30" customHeight="1" x14ac:dyDescent="0.2">
      <c r="A478" s="49"/>
      <c r="B478" s="49"/>
      <c r="C478" s="49"/>
      <c r="D478" s="49"/>
      <c r="E478" s="61"/>
      <c r="F478" s="62"/>
      <c r="G478" s="62"/>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row>
    <row r="479" spans="1:35" ht="30" customHeight="1" x14ac:dyDescent="0.2">
      <c r="A479" s="49"/>
      <c r="B479" s="49"/>
      <c r="C479" s="49"/>
      <c r="D479" s="49"/>
      <c r="E479" s="61"/>
      <c r="F479" s="62"/>
      <c r="G479" s="62"/>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row>
    <row r="480" spans="1:35" ht="30" customHeight="1" x14ac:dyDescent="0.2">
      <c r="A480" s="49"/>
      <c r="B480" s="49"/>
      <c r="C480" s="49"/>
      <c r="D480" s="49"/>
      <c r="E480" s="61"/>
      <c r="F480" s="62"/>
      <c r="G480" s="62"/>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row>
    <row r="481" spans="1:35" ht="30" customHeight="1" x14ac:dyDescent="0.2">
      <c r="A481" s="49"/>
      <c r="B481" s="49"/>
      <c r="C481" s="49"/>
      <c r="D481" s="49"/>
      <c r="E481" s="61"/>
      <c r="F481" s="62"/>
      <c r="G481" s="62"/>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row>
    <row r="482" spans="1:35" ht="30" customHeight="1" x14ac:dyDescent="0.2">
      <c r="A482" s="49"/>
      <c r="B482" s="49"/>
      <c r="C482" s="49"/>
      <c r="D482" s="49"/>
      <c r="E482" s="61"/>
      <c r="F482" s="62"/>
      <c r="G482" s="62"/>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row>
    <row r="483" spans="1:35" ht="30" customHeight="1" x14ac:dyDescent="0.2">
      <c r="A483" s="49"/>
      <c r="B483" s="49"/>
      <c r="C483" s="49"/>
      <c r="D483" s="49"/>
      <c r="E483" s="61"/>
      <c r="F483" s="62"/>
      <c r="G483" s="62"/>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row>
    <row r="484" spans="1:35" ht="30" customHeight="1" x14ac:dyDescent="0.2">
      <c r="A484" s="49"/>
      <c r="B484" s="49"/>
      <c r="C484" s="49"/>
      <c r="D484" s="49"/>
      <c r="E484" s="61"/>
      <c r="F484" s="62"/>
      <c r="G484" s="62"/>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row>
    <row r="485" spans="1:35" ht="30" customHeight="1" x14ac:dyDescent="0.2">
      <c r="A485" s="49"/>
      <c r="B485" s="49"/>
      <c r="C485" s="49"/>
      <c r="D485" s="49"/>
      <c r="E485" s="61"/>
      <c r="F485" s="62"/>
      <c r="G485" s="62"/>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row>
    <row r="486" spans="1:35" ht="30" customHeight="1" x14ac:dyDescent="0.2">
      <c r="A486" s="49"/>
      <c r="B486" s="49"/>
      <c r="C486" s="49"/>
      <c r="D486" s="49"/>
      <c r="E486" s="61"/>
      <c r="F486" s="62"/>
      <c r="G486" s="62"/>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row>
    <row r="487" spans="1:35" ht="30" customHeight="1" x14ac:dyDescent="0.2">
      <c r="A487" s="49"/>
      <c r="B487" s="49"/>
      <c r="C487" s="49"/>
      <c r="D487" s="49"/>
      <c r="E487" s="61"/>
      <c r="F487" s="62"/>
      <c r="G487" s="62"/>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row>
    <row r="488" spans="1:35" ht="30" customHeight="1" x14ac:dyDescent="0.2">
      <c r="A488" s="49"/>
      <c r="B488" s="49"/>
      <c r="C488" s="49"/>
      <c r="D488" s="49"/>
      <c r="E488" s="61"/>
      <c r="F488" s="62"/>
      <c r="G488" s="62"/>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row>
    <row r="489" spans="1:35" ht="30" customHeight="1" x14ac:dyDescent="0.2">
      <c r="A489" s="49"/>
      <c r="B489" s="49"/>
      <c r="C489" s="49"/>
      <c r="D489" s="49"/>
      <c r="E489" s="61"/>
      <c r="F489" s="62"/>
      <c r="G489" s="62"/>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row>
    <row r="490" spans="1:35" ht="30" customHeight="1" x14ac:dyDescent="0.2">
      <c r="A490" s="49"/>
      <c r="B490" s="49"/>
      <c r="C490" s="49"/>
      <c r="D490" s="49"/>
      <c r="E490" s="61"/>
      <c r="F490" s="62"/>
      <c r="G490" s="62"/>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row>
    <row r="491" spans="1:35" ht="30" customHeight="1" x14ac:dyDescent="0.2">
      <c r="A491" s="49"/>
      <c r="B491" s="49"/>
      <c r="C491" s="49"/>
      <c r="D491" s="49"/>
      <c r="E491" s="61"/>
      <c r="F491" s="62"/>
      <c r="G491" s="62"/>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row>
    <row r="492" spans="1:35" ht="30" customHeight="1" x14ac:dyDescent="0.2">
      <c r="A492" s="49"/>
      <c r="B492" s="49"/>
      <c r="C492" s="49"/>
      <c r="D492" s="49"/>
      <c r="E492" s="61"/>
      <c r="F492" s="62"/>
      <c r="G492" s="62"/>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row>
    <row r="493" spans="1:35" ht="30" customHeight="1" x14ac:dyDescent="0.2">
      <c r="A493" s="49"/>
      <c r="B493" s="49"/>
      <c r="C493" s="49"/>
      <c r="D493" s="49"/>
      <c r="E493" s="61"/>
      <c r="F493" s="62"/>
      <c r="G493" s="62"/>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row>
    <row r="494" spans="1:35" ht="30" customHeight="1" x14ac:dyDescent="0.2">
      <c r="A494" s="49"/>
      <c r="B494" s="49"/>
      <c r="C494" s="49"/>
      <c r="D494" s="49"/>
      <c r="E494" s="61"/>
      <c r="F494" s="62"/>
      <c r="G494" s="62"/>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row>
    <row r="495" spans="1:35" ht="30" customHeight="1" x14ac:dyDescent="0.2">
      <c r="A495" s="49"/>
      <c r="B495" s="49"/>
      <c r="C495" s="49"/>
      <c r="D495" s="49"/>
      <c r="E495" s="61"/>
      <c r="F495" s="62"/>
      <c r="G495" s="62"/>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row>
    <row r="496" spans="1:35" ht="30" customHeight="1" x14ac:dyDescent="0.2">
      <c r="A496" s="49"/>
      <c r="B496" s="49"/>
      <c r="C496" s="49"/>
      <c r="D496" s="49"/>
      <c r="E496" s="61"/>
      <c r="F496" s="62"/>
      <c r="G496" s="62"/>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row>
    <row r="497" spans="1:35" ht="30" customHeight="1" x14ac:dyDescent="0.2">
      <c r="A497" s="49"/>
      <c r="B497" s="49"/>
      <c r="C497" s="49"/>
      <c r="D497" s="49"/>
      <c r="E497" s="61"/>
      <c r="F497" s="62"/>
      <c r="G497" s="62"/>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row>
    <row r="498" spans="1:35" ht="30" customHeight="1" x14ac:dyDescent="0.2">
      <c r="A498" s="49"/>
      <c r="B498" s="49"/>
      <c r="C498" s="49"/>
      <c r="D498" s="49"/>
      <c r="E498" s="61"/>
      <c r="F498" s="62"/>
      <c r="G498" s="62"/>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row>
    <row r="499" spans="1:35" ht="30" customHeight="1" x14ac:dyDescent="0.2">
      <c r="A499" s="49"/>
      <c r="B499" s="49"/>
      <c r="C499" s="49"/>
      <c r="D499" s="49"/>
      <c r="E499" s="61"/>
      <c r="F499" s="62"/>
      <c r="G499" s="62"/>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row>
    <row r="500" spans="1:35" ht="30" customHeight="1" x14ac:dyDescent="0.2">
      <c r="A500" s="49"/>
      <c r="B500" s="49"/>
      <c r="C500" s="49"/>
      <c r="D500" s="49"/>
      <c r="E500" s="61"/>
      <c r="F500" s="62"/>
      <c r="G500" s="62"/>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row>
    <row r="501" spans="1:35" ht="30" customHeight="1" x14ac:dyDescent="0.2">
      <c r="A501" s="49"/>
      <c r="B501" s="49"/>
      <c r="C501" s="49"/>
      <c r="D501" s="49"/>
      <c r="E501" s="61"/>
      <c r="F501" s="62"/>
      <c r="G501" s="62"/>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row>
    <row r="502" spans="1:35" ht="30" customHeight="1" x14ac:dyDescent="0.2">
      <c r="A502" s="49"/>
      <c r="B502" s="49"/>
      <c r="C502" s="49"/>
      <c r="D502" s="49"/>
      <c r="E502" s="61"/>
      <c r="F502" s="62"/>
      <c r="G502" s="62"/>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row>
    <row r="503" spans="1:35" ht="30" customHeight="1" x14ac:dyDescent="0.2">
      <c r="A503" s="49"/>
      <c r="B503" s="49"/>
      <c r="C503" s="49"/>
      <c r="D503" s="49"/>
      <c r="E503" s="61"/>
      <c r="F503" s="62"/>
      <c r="G503" s="62"/>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row>
    <row r="504" spans="1:35" ht="30" customHeight="1" x14ac:dyDescent="0.2">
      <c r="A504" s="49"/>
      <c r="B504" s="49"/>
      <c r="C504" s="49"/>
      <c r="D504" s="49"/>
      <c r="E504" s="61"/>
      <c r="F504" s="62"/>
      <c r="G504" s="62"/>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row>
    <row r="505" spans="1:35" ht="30" customHeight="1" x14ac:dyDescent="0.2">
      <c r="A505" s="49"/>
      <c r="B505" s="49"/>
      <c r="C505" s="49"/>
      <c r="D505" s="49"/>
      <c r="E505" s="61"/>
      <c r="F505" s="62"/>
      <c r="G505" s="62"/>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row>
    <row r="506" spans="1:35" ht="30" customHeight="1" x14ac:dyDescent="0.2">
      <c r="A506" s="49"/>
      <c r="B506" s="49"/>
      <c r="C506" s="49"/>
      <c r="D506" s="49"/>
      <c r="E506" s="61"/>
      <c r="F506" s="62"/>
      <c r="G506" s="62"/>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row>
    <row r="507" spans="1:35" ht="30" customHeight="1" x14ac:dyDescent="0.2">
      <c r="A507" s="49"/>
      <c r="B507" s="49"/>
      <c r="C507" s="49"/>
      <c r="D507" s="49"/>
      <c r="E507" s="61"/>
      <c r="F507" s="62"/>
      <c r="G507" s="62"/>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row>
    <row r="508" spans="1:35" ht="30" customHeight="1" x14ac:dyDescent="0.2">
      <c r="A508" s="49"/>
      <c r="B508" s="49"/>
      <c r="C508" s="49"/>
      <c r="D508" s="49"/>
      <c r="E508" s="61"/>
      <c r="F508" s="62"/>
      <c r="G508" s="62"/>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row>
    <row r="509" spans="1:35" ht="30" customHeight="1" x14ac:dyDescent="0.2">
      <c r="A509" s="49"/>
      <c r="B509" s="49"/>
      <c r="C509" s="49"/>
      <c r="D509" s="49"/>
      <c r="E509" s="61"/>
      <c r="F509" s="62"/>
      <c r="G509" s="62"/>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row>
    <row r="510" spans="1:35" ht="30" customHeight="1" x14ac:dyDescent="0.2">
      <c r="A510" s="49"/>
      <c r="B510" s="49"/>
      <c r="C510" s="49"/>
      <c r="D510" s="49"/>
      <c r="E510" s="61"/>
      <c r="F510" s="62"/>
      <c r="G510" s="62"/>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row>
    <row r="511" spans="1:35" ht="30" customHeight="1" x14ac:dyDescent="0.2">
      <c r="A511" s="49"/>
      <c r="B511" s="49"/>
      <c r="C511" s="49"/>
      <c r="D511" s="49"/>
      <c r="E511" s="61"/>
      <c r="F511" s="62"/>
      <c r="G511" s="62"/>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row>
    <row r="512" spans="1:35" ht="30" customHeight="1" x14ac:dyDescent="0.2">
      <c r="A512" s="49"/>
      <c r="B512" s="49"/>
      <c r="C512" s="49"/>
      <c r="D512" s="49"/>
      <c r="E512" s="61"/>
      <c r="F512" s="62"/>
      <c r="G512" s="62"/>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row>
    <row r="513" spans="1:35" ht="30" customHeight="1" x14ac:dyDescent="0.2">
      <c r="A513" s="49"/>
      <c r="B513" s="49"/>
      <c r="C513" s="49"/>
      <c r="D513" s="49"/>
      <c r="E513" s="61"/>
      <c r="F513" s="62"/>
      <c r="G513" s="62"/>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row>
    <row r="514" spans="1:35" ht="30" customHeight="1" x14ac:dyDescent="0.2">
      <c r="A514" s="49"/>
      <c r="B514" s="49"/>
      <c r="C514" s="49"/>
      <c r="D514" s="49"/>
      <c r="E514" s="61"/>
      <c r="F514" s="62"/>
      <c r="G514" s="62"/>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row>
    <row r="515" spans="1:35" ht="30" customHeight="1" x14ac:dyDescent="0.2">
      <c r="A515" s="49"/>
      <c r="B515" s="49"/>
      <c r="C515" s="49"/>
      <c r="D515" s="49"/>
      <c r="E515" s="61"/>
      <c r="F515" s="62"/>
      <c r="G515" s="62"/>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row>
    <row r="516" spans="1:35" ht="30" customHeight="1" x14ac:dyDescent="0.2">
      <c r="A516" s="49"/>
      <c r="B516" s="49"/>
      <c r="C516" s="49"/>
      <c r="D516" s="49"/>
      <c r="E516" s="61"/>
      <c r="F516" s="62"/>
      <c r="G516" s="62"/>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row>
    <row r="517" spans="1:35" ht="30" customHeight="1" x14ac:dyDescent="0.2">
      <c r="A517" s="49"/>
      <c r="B517" s="49"/>
      <c r="C517" s="49"/>
      <c r="D517" s="49"/>
      <c r="E517" s="61"/>
      <c r="F517" s="62"/>
      <c r="G517" s="62"/>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row>
    <row r="518" spans="1:35" ht="30" customHeight="1" x14ac:dyDescent="0.2">
      <c r="A518" s="49"/>
      <c r="B518" s="49"/>
      <c r="C518" s="49"/>
      <c r="D518" s="49"/>
      <c r="E518" s="61"/>
      <c r="F518" s="62"/>
      <c r="G518" s="62"/>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row>
    <row r="519" spans="1:35" ht="30" customHeight="1" x14ac:dyDescent="0.2">
      <c r="A519" s="49"/>
      <c r="B519" s="49"/>
      <c r="C519" s="49"/>
      <c r="D519" s="49"/>
      <c r="E519" s="61"/>
      <c r="F519" s="62"/>
      <c r="G519" s="62"/>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row>
    <row r="520" spans="1:35" ht="30" customHeight="1" x14ac:dyDescent="0.2">
      <c r="A520" s="49"/>
      <c r="B520" s="49"/>
      <c r="C520" s="49"/>
      <c r="D520" s="49"/>
      <c r="E520" s="61"/>
      <c r="F520" s="62"/>
      <c r="G520" s="62"/>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row>
    <row r="521" spans="1:35" ht="30" customHeight="1" x14ac:dyDescent="0.2">
      <c r="A521" s="49"/>
      <c r="B521" s="49"/>
      <c r="C521" s="49"/>
      <c r="D521" s="49"/>
      <c r="E521" s="61"/>
      <c r="F521" s="62"/>
      <c r="G521" s="62"/>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row>
    <row r="522" spans="1:35" ht="30" customHeight="1" x14ac:dyDescent="0.2">
      <c r="A522" s="49"/>
      <c r="B522" s="49"/>
      <c r="C522" s="49"/>
      <c r="D522" s="49"/>
      <c r="E522" s="61"/>
      <c r="F522" s="62"/>
      <c r="G522" s="62"/>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row>
    <row r="523" spans="1:35" ht="30" customHeight="1" x14ac:dyDescent="0.2">
      <c r="A523" s="49"/>
      <c r="B523" s="49"/>
      <c r="C523" s="49"/>
      <c r="D523" s="49"/>
      <c r="E523" s="61"/>
      <c r="F523" s="62"/>
      <c r="G523" s="62"/>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row>
    <row r="524" spans="1:35" ht="30" customHeight="1" x14ac:dyDescent="0.2">
      <c r="A524" s="49"/>
      <c r="B524" s="49"/>
      <c r="C524" s="49"/>
      <c r="D524" s="49"/>
      <c r="E524" s="61"/>
      <c r="F524" s="62"/>
      <c r="G524" s="62"/>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row>
    <row r="525" spans="1:35" ht="30" customHeight="1" x14ac:dyDescent="0.2">
      <c r="A525" s="49"/>
      <c r="B525" s="49"/>
      <c r="C525" s="49"/>
      <c r="D525" s="49"/>
      <c r="E525" s="61"/>
      <c r="F525" s="62"/>
      <c r="G525" s="62"/>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row>
    <row r="526" spans="1:35" ht="30" customHeight="1" x14ac:dyDescent="0.2">
      <c r="A526" s="49"/>
      <c r="B526" s="49"/>
      <c r="C526" s="49"/>
      <c r="D526" s="49"/>
      <c r="E526" s="61"/>
      <c r="F526" s="62"/>
      <c r="G526" s="62"/>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row>
    <row r="527" spans="1:35" ht="30" customHeight="1" x14ac:dyDescent="0.2">
      <c r="A527" s="49"/>
      <c r="B527" s="49"/>
      <c r="C527" s="49"/>
      <c r="D527" s="49"/>
      <c r="E527" s="61"/>
      <c r="F527" s="62"/>
      <c r="G527" s="62"/>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row>
    <row r="528" spans="1:35" ht="30" customHeight="1" x14ac:dyDescent="0.2">
      <c r="A528" s="49"/>
      <c r="B528" s="49"/>
      <c r="C528" s="49"/>
      <c r="D528" s="49"/>
      <c r="E528" s="61"/>
      <c r="F528" s="62"/>
      <c r="G528" s="62"/>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row>
    <row r="529" spans="1:35" ht="30" customHeight="1" x14ac:dyDescent="0.2">
      <c r="A529" s="49"/>
      <c r="B529" s="49"/>
      <c r="C529" s="49"/>
      <c r="D529" s="49"/>
      <c r="E529" s="61"/>
      <c r="F529" s="62"/>
      <c r="G529" s="62"/>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row>
    <row r="530" spans="1:35" ht="30" customHeight="1" x14ac:dyDescent="0.2">
      <c r="A530" s="49"/>
      <c r="B530" s="49"/>
      <c r="C530" s="49"/>
      <c r="D530" s="49"/>
      <c r="E530" s="61"/>
      <c r="F530" s="62"/>
      <c r="G530" s="62"/>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row>
    <row r="531" spans="1:35" ht="30" customHeight="1" x14ac:dyDescent="0.2">
      <c r="A531" s="49"/>
      <c r="B531" s="49"/>
      <c r="C531" s="49"/>
      <c r="D531" s="49"/>
      <c r="E531" s="61"/>
      <c r="F531" s="62"/>
      <c r="G531" s="62"/>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row>
    <row r="532" spans="1:35" ht="30" customHeight="1" x14ac:dyDescent="0.2">
      <c r="A532" s="49"/>
      <c r="B532" s="49"/>
      <c r="C532" s="49"/>
      <c r="D532" s="49"/>
      <c r="E532" s="61"/>
      <c r="F532" s="62"/>
      <c r="G532" s="62"/>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row>
    <row r="533" spans="1:35" ht="30" customHeight="1" x14ac:dyDescent="0.2">
      <c r="A533" s="49"/>
      <c r="B533" s="49"/>
      <c r="C533" s="49"/>
      <c r="D533" s="49"/>
      <c r="E533" s="61"/>
      <c r="F533" s="62"/>
      <c r="G533" s="62"/>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row>
    <row r="534" spans="1:35" ht="30" customHeight="1" x14ac:dyDescent="0.2">
      <c r="A534" s="49"/>
      <c r="B534" s="49"/>
      <c r="C534" s="49"/>
      <c r="D534" s="49"/>
      <c r="E534" s="61"/>
      <c r="F534" s="62"/>
      <c r="G534" s="62"/>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row>
    <row r="535" spans="1:35" ht="30" customHeight="1" x14ac:dyDescent="0.2">
      <c r="A535" s="49"/>
      <c r="B535" s="49"/>
      <c r="C535" s="49"/>
      <c r="D535" s="49"/>
      <c r="E535" s="61"/>
      <c r="F535" s="62"/>
      <c r="G535" s="62"/>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row>
    <row r="536" spans="1:35" ht="30" customHeight="1" x14ac:dyDescent="0.2">
      <c r="A536" s="49"/>
      <c r="B536" s="49"/>
      <c r="C536" s="49"/>
      <c r="D536" s="49"/>
      <c r="E536" s="61"/>
      <c r="F536" s="62"/>
      <c r="G536" s="62"/>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row>
    <row r="537" spans="1:35" ht="30" customHeight="1" x14ac:dyDescent="0.2">
      <c r="A537" s="49"/>
      <c r="B537" s="49"/>
      <c r="C537" s="49"/>
      <c r="D537" s="49"/>
      <c r="E537" s="61"/>
      <c r="F537" s="62"/>
      <c r="G537" s="62"/>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row>
    <row r="538" spans="1:35" ht="30" customHeight="1" x14ac:dyDescent="0.2">
      <c r="A538" s="49"/>
      <c r="B538" s="49"/>
      <c r="C538" s="49"/>
      <c r="D538" s="49"/>
      <c r="E538" s="61"/>
      <c r="F538" s="62"/>
      <c r="G538" s="62"/>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row>
    <row r="539" spans="1:35" ht="30" customHeight="1" x14ac:dyDescent="0.2">
      <c r="A539" s="49"/>
      <c r="B539" s="49"/>
      <c r="C539" s="49"/>
      <c r="D539" s="49"/>
      <c r="E539" s="61"/>
      <c r="F539" s="62"/>
      <c r="G539" s="62"/>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row>
    <row r="540" spans="1:35" ht="30" customHeight="1" x14ac:dyDescent="0.2">
      <c r="A540" s="49"/>
      <c r="B540" s="49"/>
      <c r="C540" s="49"/>
      <c r="D540" s="49"/>
      <c r="E540" s="61"/>
      <c r="F540" s="62"/>
      <c r="G540" s="62"/>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row>
    <row r="541" spans="1:35" ht="30" customHeight="1" x14ac:dyDescent="0.2">
      <c r="A541" s="49"/>
      <c r="B541" s="49"/>
      <c r="C541" s="49"/>
      <c r="D541" s="49"/>
      <c r="E541" s="61"/>
      <c r="F541" s="62"/>
      <c r="G541" s="62"/>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row>
    <row r="542" spans="1:35" ht="30" customHeight="1" x14ac:dyDescent="0.2">
      <c r="A542" s="49"/>
      <c r="B542" s="49"/>
      <c r="C542" s="49"/>
      <c r="D542" s="49"/>
      <c r="E542" s="61"/>
      <c r="F542" s="62"/>
      <c r="G542" s="62"/>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row>
    <row r="543" spans="1:35" ht="30" customHeight="1" x14ac:dyDescent="0.2">
      <c r="A543" s="49"/>
      <c r="B543" s="49"/>
      <c r="C543" s="49"/>
      <c r="D543" s="49"/>
      <c r="E543" s="61"/>
      <c r="F543" s="62"/>
      <c r="G543" s="62"/>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row>
    <row r="544" spans="1:35" ht="30" customHeight="1" x14ac:dyDescent="0.2">
      <c r="A544" s="49"/>
      <c r="B544" s="49"/>
      <c r="C544" s="49"/>
      <c r="D544" s="49"/>
      <c r="E544" s="61"/>
      <c r="F544" s="62"/>
      <c r="G544" s="62"/>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row>
    <row r="545" spans="1:35" ht="30" customHeight="1" x14ac:dyDescent="0.2">
      <c r="A545" s="49"/>
      <c r="B545" s="49"/>
      <c r="C545" s="49"/>
      <c r="D545" s="49"/>
      <c r="E545" s="61"/>
      <c r="F545" s="62"/>
      <c r="G545" s="62"/>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row>
    <row r="546" spans="1:35" ht="30" customHeight="1" x14ac:dyDescent="0.2">
      <c r="A546" s="49"/>
      <c r="B546" s="49"/>
      <c r="C546" s="49"/>
      <c r="D546" s="49"/>
      <c r="E546" s="61"/>
      <c r="F546" s="62"/>
      <c r="G546" s="62"/>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row>
    <row r="547" spans="1:35" ht="30" customHeight="1" x14ac:dyDescent="0.2">
      <c r="A547" s="49"/>
      <c r="B547" s="49"/>
      <c r="C547" s="49"/>
      <c r="D547" s="49"/>
      <c r="E547" s="61"/>
      <c r="F547" s="62"/>
      <c r="G547" s="62"/>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row>
    <row r="548" spans="1:35" ht="30" customHeight="1" x14ac:dyDescent="0.2">
      <c r="A548" s="49"/>
      <c r="B548" s="49"/>
      <c r="C548" s="49"/>
      <c r="D548" s="49"/>
      <c r="E548" s="61"/>
      <c r="F548" s="62"/>
      <c r="G548" s="62"/>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row>
    <row r="549" spans="1:35" ht="30" customHeight="1" x14ac:dyDescent="0.2">
      <c r="A549" s="49"/>
      <c r="B549" s="49"/>
      <c r="C549" s="49"/>
      <c r="D549" s="49"/>
      <c r="E549" s="61"/>
      <c r="F549" s="62"/>
      <c r="G549" s="62"/>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row>
    <row r="550" spans="1:35" ht="30" customHeight="1" x14ac:dyDescent="0.2">
      <c r="A550" s="49"/>
      <c r="B550" s="49"/>
      <c r="C550" s="49"/>
      <c r="D550" s="49"/>
      <c r="E550" s="61"/>
      <c r="F550" s="62"/>
      <c r="G550" s="62"/>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row>
    <row r="551" spans="1:35" ht="30" customHeight="1" x14ac:dyDescent="0.2">
      <c r="A551" s="49"/>
      <c r="B551" s="49"/>
      <c r="C551" s="49"/>
      <c r="D551" s="49"/>
      <c r="E551" s="61"/>
      <c r="F551" s="62"/>
      <c r="G551" s="62"/>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row>
    <row r="552" spans="1:35" ht="30" customHeight="1" x14ac:dyDescent="0.2">
      <c r="A552" s="49"/>
      <c r="B552" s="49"/>
      <c r="C552" s="49"/>
      <c r="D552" s="49"/>
      <c r="E552" s="61"/>
      <c r="F552" s="62"/>
      <c r="G552" s="62"/>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row>
    <row r="553" spans="1:35" ht="30" customHeight="1" x14ac:dyDescent="0.2">
      <c r="A553" s="49"/>
      <c r="B553" s="49"/>
      <c r="C553" s="49"/>
      <c r="D553" s="49"/>
      <c r="E553" s="61"/>
      <c r="F553" s="62"/>
      <c r="G553" s="62"/>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row>
    <row r="554" spans="1:35" ht="30" customHeight="1" x14ac:dyDescent="0.2">
      <c r="A554" s="49"/>
      <c r="B554" s="49"/>
      <c r="C554" s="49"/>
      <c r="D554" s="49"/>
      <c r="E554" s="61"/>
      <c r="F554" s="62"/>
      <c r="G554" s="62"/>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row>
    <row r="555" spans="1:35" ht="30" customHeight="1" x14ac:dyDescent="0.2">
      <c r="A555" s="49"/>
      <c r="B555" s="49"/>
      <c r="C555" s="49"/>
      <c r="D555" s="49"/>
      <c r="E555" s="61"/>
      <c r="F555" s="62"/>
      <c r="G555" s="62"/>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row>
    <row r="556" spans="1:35" ht="30" customHeight="1" x14ac:dyDescent="0.2">
      <c r="A556" s="49"/>
      <c r="B556" s="49"/>
      <c r="C556" s="49"/>
      <c r="D556" s="49"/>
      <c r="E556" s="61"/>
      <c r="F556" s="62"/>
      <c r="G556" s="62"/>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row>
    <row r="557" spans="1:35" ht="30" customHeight="1" x14ac:dyDescent="0.2">
      <c r="A557" s="49"/>
      <c r="B557" s="49"/>
      <c r="C557" s="49"/>
      <c r="D557" s="49"/>
      <c r="E557" s="61"/>
      <c r="F557" s="62"/>
      <c r="G557" s="62"/>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row>
    <row r="558" spans="1:35" ht="30" customHeight="1" x14ac:dyDescent="0.2">
      <c r="A558" s="49"/>
      <c r="B558" s="49"/>
      <c r="C558" s="49"/>
      <c r="D558" s="49"/>
      <c r="E558" s="61"/>
      <c r="F558" s="62"/>
      <c r="G558" s="62"/>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row>
    <row r="559" spans="1:35" ht="30" customHeight="1" x14ac:dyDescent="0.2">
      <c r="A559" s="49"/>
      <c r="B559" s="49"/>
      <c r="C559" s="49"/>
      <c r="D559" s="49"/>
      <c r="E559" s="61"/>
      <c r="F559" s="62"/>
      <c r="G559" s="62"/>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row>
    <row r="560" spans="1:35" ht="30" customHeight="1" x14ac:dyDescent="0.2">
      <c r="A560" s="49"/>
      <c r="B560" s="49"/>
      <c r="C560" s="49"/>
      <c r="D560" s="49"/>
      <c r="E560" s="61"/>
      <c r="F560" s="62"/>
      <c r="G560" s="62"/>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row>
    <row r="561" spans="1:35" ht="30" customHeight="1" x14ac:dyDescent="0.2">
      <c r="A561" s="49"/>
      <c r="B561" s="49"/>
      <c r="C561" s="49"/>
      <c r="D561" s="49"/>
      <c r="E561" s="61"/>
      <c r="F561" s="62"/>
      <c r="G561" s="62"/>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row>
    <row r="562" spans="1:35" ht="30" customHeight="1" x14ac:dyDescent="0.2">
      <c r="A562" s="49"/>
      <c r="B562" s="49"/>
      <c r="C562" s="49"/>
      <c r="D562" s="49"/>
      <c r="E562" s="61"/>
      <c r="F562" s="62"/>
      <c r="G562" s="62"/>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row>
    <row r="563" spans="1:35" ht="30" customHeight="1" x14ac:dyDescent="0.2">
      <c r="A563" s="49"/>
      <c r="B563" s="49"/>
      <c r="C563" s="49"/>
      <c r="D563" s="49"/>
      <c r="E563" s="61"/>
      <c r="F563" s="62"/>
      <c r="G563" s="62"/>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row>
    <row r="564" spans="1:35" ht="30" customHeight="1" x14ac:dyDescent="0.2">
      <c r="A564" s="49"/>
      <c r="B564" s="49"/>
      <c r="C564" s="49"/>
      <c r="D564" s="49"/>
      <c r="E564" s="61"/>
      <c r="F564" s="62"/>
      <c r="G564" s="62"/>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row>
    <row r="565" spans="1:35" ht="30" customHeight="1" x14ac:dyDescent="0.2">
      <c r="A565" s="49"/>
      <c r="B565" s="49"/>
      <c r="C565" s="49"/>
      <c r="D565" s="49"/>
      <c r="E565" s="61"/>
      <c r="F565" s="62"/>
      <c r="G565" s="62"/>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row>
    <row r="566" spans="1:35" ht="30" customHeight="1" x14ac:dyDescent="0.2">
      <c r="A566" s="49"/>
      <c r="B566" s="49"/>
      <c r="C566" s="49"/>
      <c r="D566" s="49"/>
      <c r="E566" s="61"/>
      <c r="F566" s="62"/>
      <c r="G566" s="62"/>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row>
    <row r="567" spans="1:35" ht="30" customHeight="1" x14ac:dyDescent="0.2">
      <c r="A567" s="49"/>
      <c r="B567" s="49"/>
      <c r="C567" s="49"/>
      <c r="D567" s="49"/>
      <c r="E567" s="61"/>
      <c r="F567" s="62"/>
      <c r="G567" s="62"/>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row>
    <row r="568" spans="1:35" ht="30" customHeight="1" x14ac:dyDescent="0.2">
      <c r="A568" s="49"/>
      <c r="B568" s="49"/>
      <c r="C568" s="49"/>
      <c r="D568" s="49"/>
      <c r="E568" s="61"/>
      <c r="F568" s="62"/>
      <c r="G568" s="62"/>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row>
    <row r="569" spans="1:35" ht="30" customHeight="1" x14ac:dyDescent="0.2">
      <c r="A569" s="49"/>
      <c r="B569" s="49"/>
      <c r="C569" s="49"/>
      <c r="D569" s="49"/>
      <c r="E569" s="61"/>
      <c r="F569" s="62"/>
      <c r="G569" s="62"/>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row>
    <row r="570" spans="1:35" ht="30" customHeight="1" x14ac:dyDescent="0.2">
      <c r="A570" s="49"/>
      <c r="B570" s="49"/>
      <c r="C570" s="49"/>
      <c r="D570" s="49"/>
      <c r="E570" s="61"/>
      <c r="F570" s="62"/>
      <c r="G570" s="62"/>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row>
    <row r="571" spans="1:35" ht="30" customHeight="1" x14ac:dyDescent="0.2">
      <c r="A571" s="49"/>
      <c r="B571" s="49"/>
      <c r="C571" s="49"/>
      <c r="D571" s="49"/>
      <c r="E571" s="61"/>
      <c r="F571" s="62"/>
      <c r="G571" s="62"/>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row>
    <row r="572" spans="1:35" ht="30" customHeight="1" x14ac:dyDescent="0.2">
      <c r="A572" s="49"/>
      <c r="B572" s="49"/>
      <c r="C572" s="49"/>
      <c r="D572" s="49"/>
      <c r="E572" s="61"/>
      <c r="F572" s="62"/>
      <c r="G572" s="62"/>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row>
    <row r="573" spans="1:35" ht="30" customHeight="1" x14ac:dyDescent="0.2">
      <c r="A573" s="49"/>
      <c r="B573" s="49"/>
      <c r="C573" s="49"/>
      <c r="D573" s="49"/>
      <c r="E573" s="61"/>
      <c r="F573" s="62"/>
      <c r="G573" s="62"/>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row>
    <row r="574" spans="1:35" ht="30" customHeight="1" x14ac:dyDescent="0.2">
      <c r="A574" s="49"/>
      <c r="B574" s="49"/>
      <c r="C574" s="49"/>
      <c r="D574" s="49"/>
      <c r="E574" s="61"/>
      <c r="F574" s="62"/>
      <c r="G574" s="62"/>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row>
    <row r="575" spans="1:35" ht="30" customHeight="1" x14ac:dyDescent="0.2">
      <c r="A575" s="49"/>
      <c r="B575" s="49"/>
      <c r="C575" s="49"/>
      <c r="D575" s="49"/>
      <c r="E575" s="61"/>
      <c r="F575" s="62"/>
      <c r="G575" s="62"/>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row>
    <row r="576" spans="1:35" ht="30" customHeight="1" x14ac:dyDescent="0.2">
      <c r="A576" s="49"/>
      <c r="B576" s="49"/>
      <c r="C576" s="49"/>
      <c r="D576" s="49"/>
      <c r="E576" s="61"/>
      <c r="F576" s="62"/>
      <c r="G576" s="62"/>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row>
    <row r="577" spans="1:35" ht="30" customHeight="1" x14ac:dyDescent="0.2">
      <c r="A577" s="49"/>
      <c r="B577" s="49"/>
      <c r="C577" s="49"/>
      <c r="D577" s="49"/>
      <c r="E577" s="61"/>
      <c r="F577" s="62"/>
      <c r="G577" s="62"/>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row>
    <row r="578" spans="1:35" ht="30" customHeight="1" x14ac:dyDescent="0.2">
      <c r="A578" s="49"/>
      <c r="B578" s="49"/>
      <c r="C578" s="49"/>
      <c r="D578" s="49"/>
      <c r="E578" s="61"/>
      <c r="F578" s="62"/>
      <c r="G578" s="62"/>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row>
    <row r="579" spans="1:35" ht="30" customHeight="1" x14ac:dyDescent="0.2">
      <c r="A579" s="49"/>
      <c r="B579" s="49"/>
      <c r="C579" s="49"/>
      <c r="D579" s="49"/>
      <c r="E579" s="61"/>
      <c r="F579" s="62"/>
      <c r="G579" s="62"/>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row>
    <row r="580" spans="1:35" ht="30" customHeight="1" x14ac:dyDescent="0.2">
      <c r="A580" s="49"/>
      <c r="B580" s="49"/>
      <c r="C580" s="49"/>
      <c r="D580" s="49"/>
      <c r="E580" s="61"/>
      <c r="F580" s="62"/>
      <c r="G580" s="62"/>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row>
    <row r="581" spans="1:35" ht="30" customHeight="1" x14ac:dyDescent="0.2">
      <c r="A581" s="49"/>
      <c r="B581" s="49"/>
      <c r="C581" s="49"/>
      <c r="D581" s="49"/>
      <c r="E581" s="61"/>
      <c r="F581" s="62"/>
      <c r="G581" s="62"/>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row>
    <row r="582" spans="1:35" ht="30" customHeight="1" x14ac:dyDescent="0.2">
      <c r="A582" s="49"/>
      <c r="B582" s="49"/>
      <c r="C582" s="49"/>
      <c r="D582" s="49"/>
      <c r="E582" s="61"/>
      <c r="F582" s="62"/>
      <c r="G582" s="62"/>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row>
    <row r="583" spans="1:35" ht="30" customHeight="1" x14ac:dyDescent="0.2">
      <c r="A583" s="49"/>
      <c r="B583" s="49"/>
      <c r="C583" s="49"/>
      <c r="D583" s="49"/>
      <c r="E583" s="61"/>
      <c r="F583" s="62"/>
      <c r="G583" s="62"/>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row>
    <row r="584" spans="1:35" ht="30" customHeight="1" x14ac:dyDescent="0.2">
      <c r="A584" s="49"/>
      <c r="B584" s="49"/>
      <c r="C584" s="49"/>
      <c r="D584" s="49"/>
      <c r="E584" s="61"/>
      <c r="F584" s="62"/>
      <c r="G584" s="62"/>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row>
    <row r="585" spans="1:35" ht="30" customHeight="1" x14ac:dyDescent="0.2">
      <c r="A585" s="49"/>
      <c r="B585" s="49"/>
      <c r="C585" s="49"/>
      <c r="D585" s="49"/>
      <c r="E585" s="61"/>
      <c r="F585" s="62"/>
      <c r="G585" s="62"/>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row>
    <row r="586" spans="1:35" ht="30" customHeight="1" x14ac:dyDescent="0.2">
      <c r="A586" s="49"/>
      <c r="B586" s="49"/>
      <c r="C586" s="49"/>
      <c r="D586" s="49"/>
      <c r="E586" s="61"/>
      <c r="F586" s="62"/>
      <c r="G586" s="62"/>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row>
    <row r="587" spans="1:35" ht="30" customHeight="1" x14ac:dyDescent="0.2">
      <c r="A587" s="49"/>
      <c r="B587" s="49"/>
      <c r="C587" s="49"/>
      <c r="D587" s="49"/>
      <c r="E587" s="61"/>
      <c r="F587" s="62"/>
      <c r="G587" s="62"/>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row>
    <row r="588" spans="1:35" ht="30" customHeight="1" x14ac:dyDescent="0.2">
      <c r="A588" s="49"/>
      <c r="B588" s="49"/>
      <c r="C588" s="49"/>
      <c r="D588" s="49"/>
      <c r="E588" s="61"/>
      <c r="F588" s="62"/>
      <c r="G588" s="62"/>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row>
    <row r="589" spans="1:35" ht="30" customHeight="1" x14ac:dyDescent="0.2">
      <c r="A589" s="49"/>
      <c r="B589" s="49"/>
      <c r="C589" s="49"/>
      <c r="D589" s="49"/>
      <c r="E589" s="61"/>
      <c r="F589" s="62"/>
      <c r="G589" s="62"/>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row>
    <row r="590" spans="1:35" ht="30" customHeight="1" x14ac:dyDescent="0.2">
      <c r="A590" s="49"/>
      <c r="B590" s="49"/>
      <c r="C590" s="49"/>
      <c r="D590" s="49"/>
      <c r="E590" s="61"/>
      <c r="F590" s="62"/>
      <c r="G590" s="62"/>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row>
    <row r="591" spans="1:35" ht="30" customHeight="1" x14ac:dyDescent="0.2">
      <c r="A591" s="49"/>
      <c r="B591" s="49"/>
      <c r="C591" s="49"/>
      <c r="D591" s="49"/>
      <c r="E591" s="61"/>
      <c r="F591" s="62"/>
      <c r="G591" s="62"/>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row>
    <row r="592" spans="1:35" ht="30" customHeight="1" x14ac:dyDescent="0.2">
      <c r="A592" s="49"/>
      <c r="B592" s="49"/>
      <c r="C592" s="49"/>
      <c r="D592" s="49"/>
      <c r="E592" s="61"/>
      <c r="F592" s="62"/>
      <c r="G592" s="62"/>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row>
    <row r="593" spans="1:35" ht="30" customHeight="1" x14ac:dyDescent="0.2">
      <c r="A593" s="49"/>
      <c r="B593" s="49"/>
      <c r="C593" s="49"/>
      <c r="D593" s="49"/>
      <c r="E593" s="61"/>
      <c r="F593" s="62"/>
      <c r="G593" s="62"/>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row>
    <row r="594" spans="1:35" ht="30" customHeight="1" x14ac:dyDescent="0.2">
      <c r="A594" s="49"/>
      <c r="B594" s="49"/>
      <c r="C594" s="49"/>
      <c r="D594" s="49"/>
      <c r="E594" s="61"/>
      <c r="F594" s="62"/>
      <c r="G594" s="62"/>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row>
    <row r="595" spans="1:35" ht="30" customHeight="1" x14ac:dyDescent="0.2">
      <c r="A595" s="49"/>
      <c r="B595" s="49"/>
      <c r="C595" s="49"/>
      <c r="D595" s="49"/>
      <c r="E595" s="61"/>
      <c r="F595" s="62"/>
      <c r="G595" s="62"/>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row>
    <row r="596" spans="1:35" ht="30" customHeight="1" x14ac:dyDescent="0.2">
      <c r="A596" s="49"/>
      <c r="B596" s="49"/>
      <c r="C596" s="49"/>
      <c r="D596" s="49"/>
      <c r="E596" s="61"/>
      <c r="F596" s="62"/>
      <c r="G596" s="62"/>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row>
    <row r="597" spans="1:35" ht="30" customHeight="1" x14ac:dyDescent="0.2">
      <c r="A597" s="49"/>
      <c r="B597" s="49"/>
      <c r="C597" s="49"/>
      <c r="D597" s="49"/>
      <c r="E597" s="61"/>
      <c r="F597" s="62"/>
      <c r="G597" s="62"/>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row>
    <row r="598" spans="1:35" ht="30" customHeight="1" x14ac:dyDescent="0.2">
      <c r="A598" s="49"/>
      <c r="B598" s="49"/>
      <c r="C598" s="49"/>
      <c r="D598" s="49"/>
      <c r="E598" s="61"/>
      <c r="F598" s="62"/>
      <c r="G598" s="62"/>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row>
    <row r="599" spans="1:35" ht="30" customHeight="1" x14ac:dyDescent="0.2">
      <c r="A599" s="49"/>
      <c r="B599" s="49"/>
      <c r="C599" s="49"/>
      <c r="D599" s="49"/>
      <c r="E599" s="61"/>
      <c r="F599" s="62"/>
      <c r="G599" s="62"/>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row>
    <row r="600" spans="1:35" ht="30" customHeight="1" x14ac:dyDescent="0.2">
      <c r="A600" s="49"/>
      <c r="B600" s="49"/>
      <c r="C600" s="49"/>
      <c r="D600" s="49"/>
      <c r="E600" s="61"/>
      <c r="F600" s="62"/>
      <c r="G600" s="62"/>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row>
    <row r="601" spans="1:35" ht="30" customHeight="1" x14ac:dyDescent="0.2">
      <c r="A601" s="49"/>
      <c r="B601" s="49"/>
      <c r="C601" s="49"/>
      <c r="D601" s="49"/>
      <c r="E601" s="61"/>
      <c r="F601" s="62"/>
      <c r="G601" s="62"/>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row>
    <row r="602" spans="1:35" ht="30" customHeight="1" x14ac:dyDescent="0.2">
      <c r="A602" s="49"/>
      <c r="B602" s="49"/>
      <c r="C602" s="49"/>
      <c r="D602" s="49"/>
      <c r="E602" s="61"/>
      <c r="F602" s="62"/>
      <c r="G602" s="62"/>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row>
    <row r="603" spans="1:35" ht="30" customHeight="1" x14ac:dyDescent="0.2">
      <c r="A603" s="49"/>
      <c r="B603" s="49"/>
      <c r="C603" s="49"/>
      <c r="D603" s="49"/>
      <c r="E603" s="61"/>
      <c r="F603" s="62"/>
      <c r="G603" s="62"/>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row>
    <row r="604" spans="1:35" ht="30" customHeight="1" x14ac:dyDescent="0.2">
      <c r="A604" s="49"/>
      <c r="B604" s="49"/>
      <c r="C604" s="49"/>
      <c r="D604" s="49"/>
      <c r="E604" s="61"/>
      <c r="F604" s="62"/>
      <c r="G604" s="62"/>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row>
    <row r="605" spans="1:35" ht="30" customHeight="1" x14ac:dyDescent="0.2">
      <c r="A605" s="49"/>
      <c r="B605" s="49"/>
      <c r="C605" s="49"/>
      <c r="D605" s="49"/>
      <c r="E605" s="61"/>
      <c r="F605" s="62"/>
      <c r="G605" s="62"/>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row>
    <row r="606" spans="1:35" ht="30" customHeight="1" x14ac:dyDescent="0.2">
      <c r="A606" s="49"/>
      <c r="B606" s="49"/>
      <c r="C606" s="49"/>
      <c r="D606" s="49"/>
      <c r="E606" s="61"/>
      <c r="F606" s="62"/>
      <c r="G606" s="62"/>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row>
    <row r="607" spans="1:35" ht="30" customHeight="1" x14ac:dyDescent="0.2">
      <c r="A607" s="49"/>
      <c r="B607" s="49"/>
      <c r="C607" s="49"/>
      <c r="D607" s="49"/>
      <c r="E607" s="61"/>
      <c r="F607" s="62"/>
      <c r="G607" s="62"/>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row>
    <row r="608" spans="1:35" ht="30" customHeight="1" x14ac:dyDescent="0.2">
      <c r="A608" s="49"/>
      <c r="B608" s="49"/>
      <c r="C608" s="49"/>
      <c r="D608" s="49"/>
      <c r="E608" s="61"/>
      <c r="F608" s="62"/>
      <c r="G608" s="62"/>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row>
    <row r="609" spans="1:35" ht="30" customHeight="1" x14ac:dyDescent="0.2">
      <c r="A609" s="49"/>
      <c r="B609" s="49"/>
      <c r="C609" s="49"/>
      <c r="D609" s="49"/>
      <c r="E609" s="61"/>
      <c r="F609" s="62"/>
      <c r="G609" s="62"/>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row>
    <row r="610" spans="1:35" ht="30" customHeight="1" x14ac:dyDescent="0.2">
      <c r="A610" s="49"/>
      <c r="B610" s="49"/>
      <c r="C610" s="49"/>
      <c r="D610" s="49"/>
      <c r="E610" s="61"/>
      <c r="F610" s="62"/>
      <c r="G610" s="62"/>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row>
    <row r="611" spans="1:35" ht="30" customHeight="1" x14ac:dyDescent="0.2">
      <c r="A611" s="49"/>
      <c r="B611" s="49"/>
      <c r="C611" s="49"/>
      <c r="D611" s="49"/>
      <c r="E611" s="61"/>
      <c r="F611" s="62"/>
      <c r="G611" s="62"/>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row>
    <row r="612" spans="1:35" ht="30" customHeight="1" x14ac:dyDescent="0.2">
      <c r="A612" s="49"/>
      <c r="B612" s="49"/>
      <c r="C612" s="49"/>
      <c r="D612" s="49"/>
      <c r="E612" s="61"/>
      <c r="F612" s="62"/>
      <c r="G612" s="62"/>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row>
    <row r="613" spans="1:35" ht="30" customHeight="1" x14ac:dyDescent="0.2">
      <c r="A613" s="49"/>
      <c r="B613" s="49"/>
      <c r="C613" s="49"/>
      <c r="D613" s="49"/>
      <c r="E613" s="61"/>
      <c r="F613" s="62"/>
      <c r="G613" s="62"/>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row>
    <row r="614" spans="1:35" ht="30" customHeight="1" x14ac:dyDescent="0.2">
      <c r="A614" s="49"/>
      <c r="B614" s="49"/>
      <c r="C614" s="49"/>
      <c r="D614" s="49"/>
      <c r="E614" s="61"/>
      <c r="F614" s="62"/>
      <c r="G614" s="62"/>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row>
    <row r="615" spans="1:35" ht="30" customHeight="1" x14ac:dyDescent="0.2">
      <c r="A615" s="49"/>
      <c r="B615" s="49"/>
      <c r="C615" s="49"/>
      <c r="D615" s="49"/>
      <c r="E615" s="61"/>
      <c r="F615" s="62"/>
      <c r="G615" s="62"/>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row>
    <row r="616" spans="1:35" ht="30" customHeight="1" x14ac:dyDescent="0.2">
      <c r="A616" s="49"/>
      <c r="B616" s="49"/>
      <c r="C616" s="49"/>
      <c r="D616" s="49"/>
      <c r="E616" s="61"/>
      <c r="F616" s="62"/>
      <c r="G616" s="62"/>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row>
    <row r="617" spans="1:35" ht="30" customHeight="1" x14ac:dyDescent="0.2">
      <c r="A617" s="49"/>
      <c r="B617" s="49"/>
      <c r="C617" s="49"/>
      <c r="D617" s="49"/>
      <c r="E617" s="61"/>
      <c r="F617" s="62"/>
      <c r="G617" s="62"/>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row>
    <row r="618" spans="1:35" ht="30" customHeight="1" x14ac:dyDescent="0.2">
      <c r="A618" s="49"/>
      <c r="B618" s="49"/>
      <c r="C618" s="49"/>
      <c r="D618" s="49"/>
      <c r="E618" s="61"/>
      <c r="F618" s="62"/>
      <c r="G618" s="62"/>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row>
    <row r="619" spans="1:35" ht="30" customHeight="1" x14ac:dyDescent="0.2">
      <c r="A619" s="49"/>
      <c r="B619" s="49"/>
      <c r="C619" s="49"/>
      <c r="D619" s="49"/>
      <c r="E619" s="61"/>
      <c r="F619" s="62"/>
      <c r="G619" s="62"/>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row>
    <row r="620" spans="1:35" ht="30" customHeight="1" x14ac:dyDescent="0.2">
      <c r="A620" s="49"/>
      <c r="B620" s="49"/>
      <c r="C620" s="49"/>
      <c r="D620" s="49"/>
      <c r="E620" s="61"/>
      <c r="F620" s="62"/>
      <c r="G620" s="62"/>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row>
    <row r="621" spans="1:35" ht="30" customHeight="1" x14ac:dyDescent="0.2">
      <c r="A621" s="49"/>
      <c r="B621" s="49"/>
      <c r="C621" s="49"/>
      <c r="D621" s="49"/>
      <c r="E621" s="61"/>
      <c r="F621" s="62"/>
      <c r="G621" s="62"/>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row>
    <row r="622" spans="1:35" ht="30" customHeight="1" x14ac:dyDescent="0.2">
      <c r="A622" s="49"/>
      <c r="B622" s="49"/>
      <c r="C622" s="49"/>
      <c r="D622" s="49"/>
      <c r="E622" s="61"/>
      <c r="F622" s="62"/>
      <c r="G622" s="62"/>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row>
    <row r="623" spans="1:35" ht="30" customHeight="1" x14ac:dyDescent="0.2">
      <c r="A623" s="49"/>
      <c r="B623" s="49"/>
      <c r="C623" s="49"/>
      <c r="D623" s="49"/>
      <c r="E623" s="61"/>
      <c r="F623" s="62"/>
      <c r="G623" s="62"/>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row>
    <row r="624" spans="1:35" ht="30" customHeight="1" x14ac:dyDescent="0.2">
      <c r="A624" s="49"/>
      <c r="B624" s="49"/>
      <c r="C624" s="49"/>
      <c r="D624" s="49"/>
      <c r="E624" s="61"/>
      <c r="F624" s="62"/>
      <c r="G624" s="62"/>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row>
    <row r="625" spans="1:35" ht="30" customHeight="1" x14ac:dyDescent="0.2">
      <c r="A625" s="49"/>
      <c r="B625" s="49"/>
      <c r="C625" s="49"/>
      <c r="D625" s="49"/>
      <c r="E625" s="61"/>
      <c r="F625" s="62"/>
      <c r="G625" s="62"/>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row>
    <row r="626" spans="1:35" ht="30" customHeight="1" x14ac:dyDescent="0.2">
      <c r="A626" s="49"/>
      <c r="B626" s="49"/>
      <c r="C626" s="49"/>
      <c r="D626" s="49"/>
      <c r="E626" s="61"/>
      <c r="F626" s="62"/>
      <c r="G626" s="62"/>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row>
    <row r="627" spans="1:35" ht="30" customHeight="1" x14ac:dyDescent="0.2">
      <c r="A627" s="49"/>
      <c r="B627" s="49"/>
      <c r="C627" s="49"/>
      <c r="D627" s="49"/>
      <c r="E627" s="61"/>
      <c r="F627" s="62"/>
      <c r="G627" s="62"/>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row>
    <row r="628" spans="1:35" ht="30" customHeight="1" x14ac:dyDescent="0.2">
      <c r="A628" s="49"/>
      <c r="B628" s="49"/>
      <c r="C628" s="49"/>
      <c r="D628" s="49"/>
      <c r="E628" s="61"/>
      <c r="F628" s="62"/>
      <c r="G628" s="62"/>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row>
    <row r="629" spans="1:35" ht="30" customHeight="1" x14ac:dyDescent="0.2">
      <c r="A629" s="49"/>
      <c r="B629" s="49"/>
      <c r="C629" s="49"/>
      <c r="D629" s="49"/>
      <c r="E629" s="61"/>
      <c r="F629" s="62"/>
      <c r="G629" s="62"/>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row>
    <row r="630" spans="1:35" ht="30" customHeight="1" x14ac:dyDescent="0.2">
      <c r="A630" s="49"/>
      <c r="B630" s="49"/>
      <c r="C630" s="49"/>
      <c r="D630" s="49"/>
      <c r="E630" s="61"/>
      <c r="F630" s="62"/>
      <c r="G630" s="62"/>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row>
    <row r="631" spans="1:35" ht="30" customHeight="1" x14ac:dyDescent="0.2">
      <c r="A631" s="49"/>
      <c r="B631" s="49"/>
      <c r="C631" s="49"/>
      <c r="D631" s="49"/>
      <c r="E631" s="61"/>
      <c r="F631" s="62"/>
      <c r="G631" s="62"/>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row>
    <row r="632" spans="1:35" ht="30" customHeight="1" x14ac:dyDescent="0.2">
      <c r="A632" s="49"/>
      <c r="B632" s="49"/>
      <c r="C632" s="49"/>
      <c r="D632" s="49"/>
      <c r="E632" s="61"/>
      <c r="F632" s="62"/>
      <c r="G632" s="62"/>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row>
    <row r="633" spans="1:35" ht="30" customHeight="1" x14ac:dyDescent="0.2">
      <c r="A633" s="49"/>
      <c r="B633" s="49"/>
      <c r="C633" s="49"/>
      <c r="D633" s="49"/>
      <c r="E633" s="61"/>
      <c r="F633" s="62"/>
      <c r="G633" s="62"/>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row>
    <row r="634" spans="1:35" ht="30" customHeight="1" x14ac:dyDescent="0.2">
      <c r="A634" s="49"/>
      <c r="B634" s="49"/>
      <c r="C634" s="49"/>
      <c r="D634" s="49"/>
      <c r="E634" s="61"/>
      <c r="F634" s="62"/>
      <c r="G634" s="62"/>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row>
    <row r="635" spans="1:35" ht="30" customHeight="1" x14ac:dyDescent="0.2">
      <c r="A635" s="49"/>
      <c r="B635" s="49"/>
      <c r="C635" s="49"/>
      <c r="D635" s="49"/>
      <c r="E635" s="61"/>
      <c r="F635" s="62"/>
      <c r="G635" s="62"/>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row>
    <row r="636" spans="1:35" ht="30" customHeight="1" x14ac:dyDescent="0.2">
      <c r="A636" s="49"/>
      <c r="B636" s="49"/>
      <c r="C636" s="49"/>
      <c r="D636" s="49"/>
      <c r="E636" s="61"/>
      <c r="F636" s="62"/>
      <c r="G636" s="62"/>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row>
    <row r="637" spans="1:35" ht="30" customHeight="1" x14ac:dyDescent="0.2">
      <c r="A637" s="49"/>
      <c r="B637" s="49"/>
      <c r="C637" s="49"/>
      <c r="D637" s="49"/>
      <c r="E637" s="61"/>
      <c r="F637" s="62"/>
      <c r="G637" s="62"/>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row>
    <row r="638" spans="1:35" ht="30" customHeight="1" x14ac:dyDescent="0.2">
      <c r="A638" s="49"/>
      <c r="B638" s="49"/>
      <c r="C638" s="49"/>
      <c r="D638" s="49"/>
      <c r="E638" s="61"/>
      <c r="F638" s="62"/>
      <c r="G638" s="62"/>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row>
    <row r="639" spans="1:35" ht="30" customHeight="1" x14ac:dyDescent="0.2">
      <c r="A639" s="49"/>
      <c r="B639" s="49"/>
      <c r="C639" s="49"/>
      <c r="D639" s="49"/>
      <c r="E639" s="61"/>
      <c r="F639" s="62"/>
      <c r="G639" s="62"/>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row>
    <row r="640" spans="1:35" ht="30" customHeight="1" x14ac:dyDescent="0.2">
      <c r="A640" s="49"/>
      <c r="B640" s="49"/>
      <c r="C640" s="49"/>
      <c r="D640" s="49"/>
      <c r="E640" s="61"/>
      <c r="F640" s="62"/>
      <c r="G640" s="62"/>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row>
    <row r="641" spans="1:35" ht="30" customHeight="1" x14ac:dyDescent="0.2">
      <c r="A641" s="49"/>
      <c r="B641" s="49"/>
      <c r="C641" s="49"/>
      <c r="D641" s="49"/>
      <c r="E641" s="61"/>
      <c r="F641" s="62"/>
      <c r="G641" s="62"/>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row>
    <row r="642" spans="1:35" ht="30" customHeight="1" x14ac:dyDescent="0.2">
      <c r="A642" s="49"/>
      <c r="B642" s="49"/>
      <c r="C642" s="49"/>
      <c r="D642" s="49"/>
      <c r="E642" s="61"/>
      <c r="F642" s="62"/>
      <c r="G642" s="62"/>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row>
    <row r="643" spans="1:35" ht="30" customHeight="1" x14ac:dyDescent="0.2">
      <c r="A643" s="49"/>
      <c r="B643" s="49"/>
      <c r="C643" s="49"/>
      <c r="D643" s="49"/>
      <c r="E643" s="61"/>
      <c r="F643" s="62"/>
      <c r="G643" s="62"/>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row>
    <row r="644" spans="1:35" ht="30" customHeight="1" x14ac:dyDescent="0.2">
      <c r="A644" s="49"/>
      <c r="B644" s="49"/>
      <c r="C644" s="49"/>
      <c r="D644" s="49"/>
      <c r="E644" s="61"/>
      <c r="F644" s="62"/>
      <c r="G644" s="62"/>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row>
    <row r="645" spans="1:35" ht="30" customHeight="1" x14ac:dyDescent="0.2">
      <c r="A645" s="49"/>
      <c r="B645" s="49"/>
      <c r="C645" s="49"/>
      <c r="D645" s="49"/>
      <c r="E645" s="61"/>
      <c r="F645" s="62"/>
      <c r="G645" s="62"/>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row>
    <row r="646" spans="1:35" ht="30" customHeight="1" x14ac:dyDescent="0.2">
      <c r="A646" s="49"/>
      <c r="B646" s="49"/>
      <c r="C646" s="49"/>
      <c r="D646" s="49"/>
      <c r="E646" s="61"/>
      <c r="F646" s="62"/>
      <c r="G646" s="62"/>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row>
    <row r="647" spans="1:35" ht="30" customHeight="1" x14ac:dyDescent="0.2">
      <c r="A647" s="49"/>
      <c r="B647" s="49"/>
      <c r="C647" s="49"/>
      <c r="D647" s="49"/>
      <c r="E647" s="61"/>
      <c r="F647" s="62"/>
      <c r="G647" s="62"/>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row>
    <row r="648" spans="1:35" ht="30" customHeight="1" x14ac:dyDescent="0.2">
      <c r="A648" s="49"/>
      <c r="B648" s="49"/>
      <c r="C648" s="49"/>
      <c r="D648" s="49"/>
      <c r="E648" s="61"/>
      <c r="F648" s="62"/>
      <c r="G648" s="62"/>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row>
    <row r="649" spans="1:35" ht="30" customHeight="1" x14ac:dyDescent="0.2">
      <c r="A649" s="49"/>
      <c r="B649" s="49"/>
      <c r="C649" s="49"/>
      <c r="D649" s="49"/>
      <c r="E649" s="61"/>
      <c r="F649" s="62"/>
      <c r="G649" s="62"/>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row>
    <row r="650" spans="1:35" ht="30" customHeight="1" x14ac:dyDescent="0.2">
      <c r="A650" s="49"/>
      <c r="B650" s="49"/>
      <c r="C650" s="49"/>
      <c r="D650" s="49"/>
      <c r="E650" s="61"/>
      <c r="F650" s="62"/>
      <c r="G650" s="62"/>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row>
    <row r="651" spans="1:35" ht="30" customHeight="1" x14ac:dyDescent="0.2">
      <c r="A651" s="49"/>
      <c r="B651" s="49"/>
      <c r="C651" s="49"/>
      <c r="D651" s="49"/>
      <c r="E651" s="61"/>
      <c r="F651" s="62"/>
      <c r="G651" s="62"/>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row>
    <row r="652" spans="1:35" ht="30" customHeight="1" x14ac:dyDescent="0.2">
      <c r="A652" s="49"/>
      <c r="B652" s="49"/>
      <c r="C652" s="49"/>
      <c r="D652" s="49"/>
      <c r="E652" s="61"/>
      <c r="F652" s="62"/>
      <c r="G652" s="62"/>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row>
    <row r="653" spans="1:35" ht="30" customHeight="1" x14ac:dyDescent="0.2">
      <c r="A653" s="49"/>
      <c r="B653" s="49"/>
      <c r="C653" s="49"/>
      <c r="D653" s="49"/>
      <c r="E653" s="61"/>
      <c r="F653" s="62"/>
      <c r="G653" s="62"/>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row>
    <row r="654" spans="1:35" ht="30" customHeight="1" x14ac:dyDescent="0.2">
      <c r="A654" s="49"/>
      <c r="B654" s="49"/>
      <c r="C654" s="49"/>
      <c r="D654" s="49"/>
      <c r="E654" s="61"/>
      <c r="F654" s="62"/>
      <c r="G654" s="62"/>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row>
    <row r="655" spans="1:35" ht="30" customHeight="1" x14ac:dyDescent="0.2">
      <c r="A655" s="49"/>
      <c r="B655" s="49"/>
      <c r="C655" s="49"/>
      <c r="D655" s="49"/>
      <c r="E655" s="61"/>
      <c r="F655" s="62"/>
      <c r="G655" s="62"/>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row>
    <row r="656" spans="1:35" ht="30" customHeight="1" x14ac:dyDescent="0.2">
      <c r="A656" s="49"/>
      <c r="B656" s="49"/>
      <c r="C656" s="49"/>
      <c r="D656" s="49"/>
      <c r="E656" s="61"/>
      <c r="F656" s="62"/>
      <c r="G656" s="62"/>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row>
    <row r="657" spans="1:35" ht="30" customHeight="1" x14ac:dyDescent="0.2">
      <c r="A657" s="49"/>
      <c r="B657" s="49"/>
      <c r="C657" s="49"/>
      <c r="D657" s="49"/>
      <c r="E657" s="61"/>
      <c r="F657" s="62"/>
      <c r="G657" s="62"/>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row>
    <row r="658" spans="1:35" ht="30" customHeight="1" x14ac:dyDescent="0.2">
      <c r="A658" s="49"/>
      <c r="B658" s="49"/>
      <c r="C658" s="49"/>
      <c r="D658" s="49"/>
      <c r="E658" s="61"/>
      <c r="F658" s="62"/>
      <c r="G658" s="62"/>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row>
    <row r="659" spans="1:35" ht="30" customHeight="1" x14ac:dyDescent="0.2">
      <c r="A659" s="49"/>
      <c r="B659" s="49"/>
      <c r="C659" s="49"/>
      <c r="D659" s="49"/>
      <c r="E659" s="61"/>
      <c r="F659" s="62"/>
      <c r="G659" s="62"/>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row>
    <row r="660" spans="1:35" ht="30" customHeight="1" x14ac:dyDescent="0.2">
      <c r="A660" s="49"/>
      <c r="B660" s="49"/>
      <c r="C660" s="49"/>
      <c r="D660" s="49"/>
      <c r="E660" s="61"/>
      <c r="F660" s="62"/>
      <c r="G660" s="62"/>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row>
    <row r="661" spans="1:35" ht="30" customHeight="1" x14ac:dyDescent="0.2">
      <c r="A661" s="49"/>
      <c r="B661" s="49"/>
      <c r="C661" s="49"/>
      <c r="D661" s="49"/>
      <c r="E661" s="61"/>
      <c r="F661" s="62"/>
      <c r="G661" s="62"/>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row>
    <row r="662" spans="1:35" ht="30" customHeight="1" x14ac:dyDescent="0.2">
      <c r="A662" s="49"/>
      <c r="B662" s="49"/>
      <c r="C662" s="49"/>
      <c r="D662" s="49"/>
      <c r="E662" s="61"/>
      <c r="F662" s="62"/>
      <c r="G662" s="62"/>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row>
    <row r="663" spans="1:35" ht="30" customHeight="1" x14ac:dyDescent="0.2">
      <c r="A663" s="49"/>
      <c r="B663" s="49"/>
      <c r="C663" s="49"/>
      <c r="D663" s="49"/>
      <c r="E663" s="61"/>
      <c r="F663" s="62"/>
      <c r="G663" s="62"/>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row>
    <row r="664" spans="1:35" ht="30" customHeight="1" x14ac:dyDescent="0.2">
      <c r="A664" s="49"/>
      <c r="B664" s="49"/>
      <c r="C664" s="49"/>
      <c r="D664" s="49"/>
      <c r="E664" s="61"/>
      <c r="F664" s="62"/>
      <c r="G664" s="62"/>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row>
    <row r="665" spans="1:35" ht="30" customHeight="1" x14ac:dyDescent="0.2">
      <c r="A665" s="49"/>
      <c r="B665" s="49"/>
      <c r="C665" s="49"/>
      <c r="D665" s="49"/>
      <c r="E665" s="61"/>
      <c r="F665" s="62"/>
      <c r="G665" s="62"/>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row>
    <row r="666" spans="1:35" ht="30" customHeight="1" x14ac:dyDescent="0.2">
      <c r="A666" s="49"/>
      <c r="B666" s="49"/>
      <c r="C666" s="49"/>
      <c r="D666" s="49"/>
      <c r="E666" s="61"/>
      <c r="F666" s="62"/>
      <c r="G666" s="62"/>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row>
    <row r="667" spans="1:35" ht="30" customHeight="1" x14ac:dyDescent="0.2">
      <c r="A667" s="49"/>
      <c r="B667" s="49"/>
      <c r="C667" s="49"/>
      <c r="D667" s="49"/>
      <c r="E667" s="61"/>
      <c r="F667" s="62"/>
      <c r="G667" s="62"/>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row>
    <row r="668" spans="1:35" ht="30" customHeight="1" x14ac:dyDescent="0.2">
      <c r="A668" s="49"/>
      <c r="B668" s="49"/>
      <c r="C668" s="49"/>
      <c r="D668" s="49"/>
      <c r="E668" s="61"/>
      <c r="F668" s="62"/>
      <c r="G668" s="62"/>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row>
    <row r="669" spans="1:35" ht="30" customHeight="1" x14ac:dyDescent="0.2">
      <c r="A669" s="49"/>
      <c r="B669" s="49"/>
      <c r="C669" s="49"/>
      <c r="D669" s="49"/>
      <c r="E669" s="61"/>
      <c r="F669" s="62"/>
      <c r="G669" s="62"/>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row>
    <row r="670" spans="1:35" ht="30" customHeight="1" x14ac:dyDescent="0.2">
      <c r="A670" s="49"/>
      <c r="B670" s="49"/>
      <c r="C670" s="49"/>
      <c r="D670" s="49"/>
      <c r="E670" s="61"/>
      <c r="F670" s="62"/>
      <c r="G670" s="62"/>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row>
    <row r="671" spans="1:35" ht="30" customHeight="1" x14ac:dyDescent="0.2">
      <c r="A671" s="49"/>
      <c r="B671" s="49"/>
      <c r="C671" s="49"/>
      <c r="D671" s="49"/>
      <c r="E671" s="61"/>
      <c r="F671" s="62"/>
      <c r="G671" s="62"/>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row>
    <row r="672" spans="1:35" ht="30" customHeight="1" x14ac:dyDescent="0.2">
      <c r="A672" s="49"/>
      <c r="B672" s="49"/>
      <c r="C672" s="49"/>
      <c r="D672" s="49"/>
      <c r="E672" s="61"/>
      <c r="F672" s="62"/>
      <c r="G672" s="62"/>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row>
    <row r="673" spans="1:35" ht="30" customHeight="1" x14ac:dyDescent="0.2">
      <c r="A673" s="49"/>
      <c r="B673" s="49"/>
      <c r="C673" s="49"/>
      <c r="D673" s="49"/>
      <c r="E673" s="61"/>
      <c r="F673" s="62"/>
      <c r="G673" s="62"/>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row>
    <row r="674" spans="1:35" ht="30" customHeight="1" x14ac:dyDescent="0.2">
      <c r="A674" s="49"/>
      <c r="B674" s="49"/>
      <c r="C674" s="49"/>
      <c r="D674" s="49"/>
      <c r="E674" s="61"/>
      <c r="F674" s="62"/>
      <c r="G674" s="62"/>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row>
    <row r="675" spans="1:35" ht="30" customHeight="1" x14ac:dyDescent="0.2">
      <c r="A675" s="49"/>
      <c r="B675" s="49"/>
      <c r="C675" s="49"/>
      <c r="D675" s="49"/>
      <c r="E675" s="61"/>
      <c r="F675" s="62"/>
      <c r="G675" s="62"/>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row>
    <row r="676" spans="1:35" ht="30" customHeight="1" x14ac:dyDescent="0.2">
      <c r="A676" s="49"/>
      <c r="B676" s="49"/>
      <c r="C676" s="49"/>
      <c r="D676" s="49"/>
      <c r="E676" s="61"/>
      <c r="F676" s="62"/>
      <c r="G676" s="62"/>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row>
    <row r="677" spans="1:35" ht="30" customHeight="1" x14ac:dyDescent="0.2">
      <c r="A677" s="49"/>
      <c r="B677" s="49"/>
      <c r="C677" s="49"/>
      <c r="D677" s="49"/>
      <c r="E677" s="61"/>
      <c r="F677" s="62"/>
      <c r="G677" s="62"/>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row>
    <row r="678" spans="1:35" ht="30" customHeight="1" x14ac:dyDescent="0.2">
      <c r="A678" s="49"/>
      <c r="B678" s="49"/>
      <c r="C678" s="49"/>
      <c r="D678" s="49"/>
      <c r="E678" s="61"/>
      <c r="F678" s="62"/>
      <c r="G678" s="62"/>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row>
    <row r="679" spans="1:35" ht="30" customHeight="1" x14ac:dyDescent="0.2">
      <c r="A679" s="49"/>
      <c r="B679" s="49"/>
      <c r="C679" s="49"/>
      <c r="D679" s="49"/>
      <c r="E679" s="61"/>
      <c r="F679" s="62"/>
      <c r="G679" s="62"/>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row>
    <row r="680" spans="1:35" ht="30" customHeight="1" x14ac:dyDescent="0.2">
      <c r="A680" s="49"/>
      <c r="B680" s="49"/>
      <c r="C680" s="49"/>
      <c r="D680" s="49"/>
      <c r="E680" s="61"/>
      <c r="F680" s="62"/>
      <c r="G680" s="62"/>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row>
    <row r="681" spans="1:35" ht="30" customHeight="1" x14ac:dyDescent="0.2">
      <c r="A681" s="49"/>
      <c r="B681" s="49"/>
      <c r="C681" s="49"/>
      <c r="D681" s="49"/>
      <c r="E681" s="61"/>
      <c r="F681" s="62"/>
      <c r="G681" s="62"/>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row>
    <row r="682" spans="1:35" ht="30" customHeight="1" x14ac:dyDescent="0.2">
      <c r="A682" s="49"/>
      <c r="B682" s="49"/>
      <c r="C682" s="49"/>
      <c r="D682" s="49"/>
      <c r="E682" s="61"/>
      <c r="F682" s="62"/>
      <c r="G682" s="62"/>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row>
    <row r="683" spans="1:35" ht="30" customHeight="1" x14ac:dyDescent="0.2">
      <c r="A683" s="49"/>
      <c r="B683" s="49"/>
      <c r="C683" s="49"/>
      <c r="D683" s="49"/>
      <c r="E683" s="61"/>
      <c r="F683" s="62"/>
      <c r="G683" s="62"/>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row>
    <row r="684" spans="1:35" ht="30" customHeight="1" x14ac:dyDescent="0.2">
      <c r="A684" s="49"/>
      <c r="B684" s="49"/>
      <c r="C684" s="49"/>
      <c r="D684" s="49"/>
      <c r="E684" s="61"/>
      <c r="F684" s="62"/>
      <c r="G684" s="62"/>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row>
    <row r="685" spans="1:35" ht="30" customHeight="1" x14ac:dyDescent="0.2">
      <c r="A685" s="49"/>
      <c r="B685" s="49"/>
      <c r="C685" s="49"/>
      <c r="D685" s="49"/>
      <c r="E685" s="61"/>
      <c r="F685" s="62"/>
      <c r="G685" s="62"/>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row>
    <row r="686" spans="1:35" ht="30" customHeight="1" x14ac:dyDescent="0.2">
      <c r="A686" s="49"/>
      <c r="B686" s="49"/>
      <c r="C686" s="49"/>
      <c r="D686" s="49"/>
      <c r="E686" s="61"/>
      <c r="F686" s="62"/>
      <c r="G686" s="62"/>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row>
    <row r="687" spans="1:35" ht="30" customHeight="1" x14ac:dyDescent="0.2">
      <c r="A687" s="49"/>
      <c r="B687" s="49"/>
      <c r="C687" s="49"/>
      <c r="D687" s="49"/>
      <c r="E687" s="61"/>
      <c r="F687" s="62"/>
      <c r="G687" s="62"/>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row>
    <row r="688" spans="1:35" ht="30" customHeight="1" x14ac:dyDescent="0.2">
      <c r="A688" s="49"/>
      <c r="B688" s="49"/>
      <c r="C688" s="49"/>
      <c r="D688" s="49"/>
      <c r="E688" s="61"/>
      <c r="F688" s="62"/>
      <c r="G688" s="62"/>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row>
    <row r="689" spans="1:35" ht="30" customHeight="1" x14ac:dyDescent="0.2">
      <c r="A689" s="49"/>
      <c r="B689" s="49"/>
      <c r="C689" s="49"/>
      <c r="D689" s="49"/>
      <c r="E689" s="61"/>
      <c r="F689" s="62"/>
      <c r="G689" s="62"/>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row>
    <row r="690" spans="1:35" ht="30" customHeight="1" x14ac:dyDescent="0.2">
      <c r="A690" s="49"/>
      <c r="B690" s="49"/>
      <c r="C690" s="49"/>
      <c r="D690" s="49"/>
      <c r="E690" s="61"/>
      <c r="F690" s="62"/>
      <c r="G690" s="62"/>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row>
    <row r="691" spans="1:35" ht="30" customHeight="1" x14ac:dyDescent="0.2">
      <c r="A691" s="49"/>
      <c r="B691" s="49"/>
      <c r="C691" s="49"/>
      <c r="D691" s="49"/>
      <c r="E691" s="61"/>
      <c r="F691" s="62"/>
      <c r="G691" s="62"/>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row>
    <row r="692" spans="1:35" ht="30" customHeight="1" x14ac:dyDescent="0.2">
      <c r="A692" s="49"/>
      <c r="B692" s="49"/>
      <c r="C692" s="49"/>
      <c r="D692" s="49"/>
      <c r="E692" s="61"/>
      <c r="F692" s="62"/>
      <c r="G692" s="62"/>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row>
    <row r="693" spans="1:35" ht="30" customHeight="1" x14ac:dyDescent="0.2">
      <c r="A693" s="49"/>
      <c r="B693" s="49"/>
      <c r="C693" s="49"/>
      <c r="D693" s="49"/>
      <c r="E693" s="61"/>
      <c r="F693" s="62"/>
      <c r="G693" s="62"/>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row>
    <row r="694" spans="1:35" ht="30" customHeight="1" x14ac:dyDescent="0.2">
      <c r="A694" s="49"/>
      <c r="B694" s="49"/>
      <c r="C694" s="49"/>
      <c r="D694" s="49"/>
      <c r="E694" s="61"/>
      <c r="F694" s="62"/>
      <c r="G694" s="62"/>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row>
    <row r="695" spans="1:35" ht="30" customHeight="1" x14ac:dyDescent="0.2">
      <c r="A695" s="49"/>
      <c r="B695" s="49"/>
      <c r="C695" s="49"/>
      <c r="D695" s="49"/>
      <c r="E695" s="61"/>
      <c r="F695" s="62"/>
      <c r="G695" s="62"/>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row>
    <row r="696" spans="1:35" ht="30" customHeight="1" x14ac:dyDescent="0.2">
      <c r="A696" s="49"/>
      <c r="B696" s="49"/>
      <c r="C696" s="49"/>
      <c r="D696" s="49"/>
      <c r="E696" s="61"/>
      <c r="F696" s="62"/>
      <c r="G696" s="62"/>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row>
    <row r="697" spans="1:35" ht="30" customHeight="1" x14ac:dyDescent="0.2">
      <c r="A697" s="49"/>
      <c r="B697" s="49"/>
      <c r="C697" s="49"/>
      <c r="D697" s="49"/>
      <c r="E697" s="61"/>
      <c r="F697" s="62"/>
      <c r="G697" s="62"/>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row>
    <row r="698" spans="1:35" ht="30" customHeight="1" x14ac:dyDescent="0.2">
      <c r="A698" s="49"/>
      <c r="B698" s="49"/>
      <c r="C698" s="49"/>
      <c r="D698" s="49"/>
      <c r="E698" s="61"/>
      <c r="F698" s="62"/>
      <c r="G698" s="62"/>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row>
    <row r="699" spans="1:35" ht="30" customHeight="1" x14ac:dyDescent="0.2">
      <c r="A699" s="49"/>
      <c r="B699" s="49"/>
      <c r="C699" s="49"/>
      <c r="D699" s="49"/>
      <c r="E699" s="61"/>
      <c r="F699" s="62"/>
      <c r="G699" s="62"/>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row>
    <row r="700" spans="1:35" ht="30" customHeight="1" x14ac:dyDescent="0.2">
      <c r="A700" s="49"/>
      <c r="B700" s="49"/>
      <c r="C700" s="49"/>
      <c r="D700" s="49"/>
      <c r="E700" s="61"/>
      <c r="F700" s="62"/>
      <c r="G700" s="62"/>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row>
    <row r="701" spans="1:35" ht="30" customHeight="1" x14ac:dyDescent="0.2">
      <c r="A701" s="49"/>
      <c r="B701" s="49"/>
      <c r="C701" s="49"/>
      <c r="D701" s="49"/>
      <c r="E701" s="61"/>
      <c r="F701" s="62"/>
      <c r="G701" s="62"/>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row>
    <row r="702" spans="1:35" ht="30" customHeight="1" x14ac:dyDescent="0.2">
      <c r="A702" s="49"/>
      <c r="B702" s="49"/>
      <c r="C702" s="49"/>
      <c r="D702" s="49"/>
      <c r="E702" s="61"/>
      <c r="F702" s="62"/>
      <c r="G702" s="62"/>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row>
    <row r="703" spans="1:35" ht="30" customHeight="1" x14ac:dyDescent="0.2">
      <c r="A703" s="49"/>
      <c r="B703" s="49"/>
      <c r="C703" s="49"/>
      <c r="D703" s="49"/>
      <c r="E703" s="61"/>
      <c r="F703" s="62"/>
      <c r="G703" s="62"/>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row>
    <row r="704" spans="1:35" ht="30" customHeight="1" x14ac:dyDescent="0.2">
      <c r="A704" s="49"/>
      <c r="B704" s="49"/>
      <c r="C704" s="49"/>
      <c r="D704" s="49"/>
      <c r="E704" s="61"/>
      <c r="F704" s="62"/>
      <c r="G704" s="62"/>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row>
    <row r="705" spans="1:35" ht="30" customHeight="1" x14ac:dyDescent="0.2">
      <c r="A705" s="49"/>
      <c r="B705" s="49"/>
      <c r="C705" s="49"/>
      <c r="D705" s="49"/>
      <c r="E705" s="61"/>
      <c r="F705" s="62"/>
      <c r="G705" s="62"/>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row>
    <row r="706" spans="1:35" ht="30" customHeight="1" x14ac:dyDescent="0.2">
      <c r="A706" s="49"/>
      <c r="B706" s="49"/>
      <c r="C706" s="49"/>
      <c r="D706" s="49"/>
      <c r="E706" s="61"/>
      <c r="F706" s="62"/>
      <c r="G706" s="62"/>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row>
    <row r="707" spans="1:35" ht="30" customHeight="1" x14ac:dyDescent="0.2">
      <c r="A707" s="49"/>
      <c r="B707" s="49"/>
      <c r="C707" s="49"/>
      <c r="D707" s="49"/>
      <c r="E707" s="61"/>
      <c r="F707" s="62"/>
      <c r="G707" s="62"/>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row>
    <row r="708" spans="1:35" ht="30" customHeight="1" x14ac:dyDescent="0.2">
      <c r="A708" s="49"/>
      <c r="B708" s="49"/>
      <c r="C708" s="49"/>
      <c r="D708" s="49"/>
      <c r="E708" s="61"/>
      <c r="F708" s="62"/>
      <c r="G708" s="62"/>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row>
    <row r="709" spans="1:35" ht="30" customHeight="1" x14ac:dyDescent="0.2">
      <c r="A709" s="49"/>
      <c r="B709" s="49"/>
      <c r="C709" s="49"/>
      <c r="D709" s="49"/>
      <c r="E709" s="61"/>
      <c r="F709" s="62"/>
      <c r="G709" s="62"/>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row>
    <row r="710" spans="1:35" ht="30" customHeight="1" x14ac:dyDescent="0.2">
      <c r="A710" s="49"/>
      <c r="B710" s="49"/>
      <c r="C710" s="49"/>
      <c r="D710" s="49"/>
      <c r="E710" s="61"/>
      <c r="F710" s="62"/>
      <c r="G710" s="62"/>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row>
    <row r="711" spans="1:35" ht="30" customHeight="1" x14ac:dyDescent="0.2">
      <c r="A711" s="49"/>
      <c r="B711" s="49"/>
      <c r="C711" s="49"/>
      <c r="D711" s="49"/>
      <c r="E711" s="61"/>
      <c r="F711" s="62"/>
      <c r="G711" s="62"/>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row>
    <row r="712" spans="1:35" ht="30" customHeight="1" x14ac:dyDescent="0.2">
      <c r="A712" s="49"/>
      <c r="B712" s="49"/>
      <c r="C712" s="49"/>
      <c r="D712" s="49"/>
      <c r="E712" s="61"/>
      <c r="F712" s="62"/>
      <c r="G712" s="62"/>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row>
    <row r="713" spans="1:35" ht="30" customHeight="1" x14ac:dyDescent="0.2">
      <c r="A713" s="49"/>
      <c r="B713" s="49"/>
      <c r="C713" s="49"/>
      <c r="D713" s="49"/>
      <c r="E713" s="61"/>
      <c r="F713" s="62"/>
      <c r="G713" s="62"/>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row>
    <row r="714" spans="1:35" ht="30" customHeight="1" x14ac:dyDescent="0.2">
      <c r="A714" s="49"/>
      <c r="B714" s="49"/>
      <c r="C714" s="49"/>
      <c r="D714" s="49"/>
      <c r="E714" s="61"/>
      <c r="F714" s="62"/>
      <c r="G714" s="62"/>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row>
    <row r="715" spans="1:35" ht="30" customHeight="1" x14ac:dyDescent="0.2">
      <c r="A715" s="49"/>
      <c r="B715" s="49"/>
      <c r="C715" s="49"/>
      <c r="D715" s="49"/>
      <c r="E715" s="61"/>
      <c r="F715" s="62"/>
      <c r="G715" s="62"/>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row>
    <row r="716" spans="1:35" ht="30" customHeight="1" x14ac:dyDescent="0.2">
      <c r="A716" s="49"/>
      <c r="B716" s="49"/>
      <c r="C716" s="49"/>
      <c r="D716" s="49"/>
      <c r="E716" s="61"/>
      <c r="F716" s="62"/>
      <c r="G716" s="62"/>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row>
    <row r="717" spans="1:35" ht="30" customHeight="1" x14ac:dyDescent="0.2">
      <c r="A717" s="49"/>
      <c r="B717" s="49"/>
      <c r="C717" s="49"/>
      <c r="D717" s="49"/>
      <c r="E717" s="61"/>
      <c r="F717" s="62"/>
      <c r="G717" s="62"/>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row>
    <row r="718" spans="1:35" ht="30" customHeight="1" x14ac:dyDescent="0.2">
      <c r="A718" s="49"/>
      <c r="B718" s="49"/>
      <c r="C718" s="49"/>
      <c r="D718" s="49"/>
      <c r="E718" s="61"/>
      <c r="F718" s="62"/>
      <c r="G718" s="62"/>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row>
    <row r="719" spans="1:35" ht="30" customHeight="1" x14ac:dyDescent="0.2">
      <c r="A719" s="49"/>
      <c r="B719" s="49"/>
      <c r="C719" s="49"/>
      <c r="D719" s="49"/>
      <c r="E719" s="61"/>
      <c r="F719" s="62"/>
      <c r="G719" s="62"/>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row>
    <row r="720" spans="1:35" ht="30" customHeight="1" x14ac:dyDescent="0.2">
      <c r="A720" s="49"/>
      <c r="B720" s="49"/>
      <c r="C720" s="49"/>
      <c r="D720" s="49"/>
      <c r="E720" s="61"/>
      <c r="F720" s="62"/>
      <c r="G720" s="62"/>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row>
    <row r="721" spans="1:35" ht="30" customHeight="1" x14ac:dyDescent="0.2">
      <c r="A721" s="49"/>
      <c r="B721" s="49"/>
      <c r="C721" s="49"/>
      <c r="D721" s="49"/>
      <c r="E721" s="61"/>
      <c r="F721" s="62"/>
      <c r="G721" s="62"/>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row>
    <row r="722" spans="1:35" ht="30" customHeight="1" x14ac:dyDescent="0.2">
      <c r="A722" s="49"/>
      <c r="B722" s="49"/>
      <c r="C722" s="49"/>
      <c r="D722" s="49"/>
      <c r="E722" s="61"/>
      <c r="F722" s="62"/>
      <c r="G722" s="62"/>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row>
    <row r="723" spans="1:35" ht="30" customHeight="1" x14ac:dyDescent="0.2">
      <c r="A723" s="49"/>
      <c r="B723" s="49"/>
      <c r="C723" s="49"/>
      <c r="D723" s="49"/>
      <c r="E723" s="61"/>
      <c r="F723" s="62"/>
      <c r="G723" s="62"/>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row>
    <row r="724" spans="1:35" ht="30" customHeight="1" x14ac:dyDescent="0.2">
      <c r="A724" s="49"/>
      <c r="B724" s="49"/>
      <c r="C724" s="49"/>
      <c r="D724" s="49"/>
      <c r="E724" s="61"/>
      <c r="F724" s="62"/>
      <c r="G724" s="62"/>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row>
    <row r="725" spans="1:35" ht="30" customHeight="1" x14ac:dyDescent="0.2">
      <c r="A725" s="49"/>
      <c r="B725" s="49"/>
      <c r="C725" s="49"/>
      <c r="D725" s="49"/>
      <c r="E725" s="61"/>
      <c r="F725" s="62"/>
      <c r="G725" s="62"/>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row>
    <row r="726" spans="1:35" ht="30" customHeight="1" x14ac:dyDescent="0.2">
      <c r="A726" s="49"/>
      <c r="B726" s="49"/>
      <c r="C726" s="49"/>
      <c r="D726" s="49"/>
      <c r="E726" s="61"/>
      <c r="F726" s="62"/>
      <c r="G726" s="62"/>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row>
    <row r="727" spans="1:35" ht="30" customHeight="1" x14ac:dyDescent="0.2">
      <c r="A727" s="49"/>
      <c r="B727" s="49"/>
      <c r="C727" s="49"/>
      <c r="D727" s="49"/>
      <c r="E727" s="61"/>
      <c r="F727" s="62"/>
      <c r="G727" s="62"/>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row>
    <row r="728" spans="1:35" ht="30" customHeight="1" x14ac:dyDescent="0.2">
      <c r="A728" s="49"/>
      <c r="B728" s="49"/>
      <c r="C728" s="49"/>
      <c r="D728" s="49"/>
      <c r="E728" s="61"/>
      <c r="F728" s="62"/>
      <c r="G728" s="62"/>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row>
    <row r="729" spans="1:35" ht="30" customHeight="1" x14ac:dyDescent="0.2">
      <c r="A729" s="49"/>
      <c r="B729" s="49"/>
      <c r="C729" s="49"/>
      <c r="D729" s="49"/>
      <c r="E729" s="61"/>
      <c r="F729" s="62"/>
      <c r="G729" s="62"/>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row>
    <row r="730" spans="1:35" ht="30" customHeight="1" x14ac:dyDescent="0.2">
      <c r="A730" s="49"/>
      <c r="B730" s="49"/>
      <c r="C730" s="49"/>
      <c r="D730" s="49"/>
      <c r="E730" s="61"/>
      <c r="F730" s="62"/>
      <c r="G730" s="62"/>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row>
    <row r="731" spans="1:35" ht="30" customHeight="1" x14ac:dyDescent="0.2">
      <c r="A731" s="49"/>
      <c r="B731" s="49"/>
      <c r="C731" s="49"/>
      <c r="D731" s="49"/>
      <c r="E731" s="61"/>
      <c r="F731" s="62"/>
      <c r="G731" s="62"/>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row>
    <row r="732" spans="1:35" ht="30" customHeight="1" x14ac:dyDescent="0.2">
      <c r="A732" s="49"/>
      <c r="B732" s="49"/>
      <c r="C732" s="49"/>
      <c r="D732" s="49"/>
      <c r="E732" s="61"/>
      <c r="F732" s="62"/>
      <c r="G732" s="62"/>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row>
    <row r="733" spans="1:35" ht="30" customHeight="1" x14ac:dyDescent="0.2">
      <c r="A733" s="49"/>
      <c r="B733" s="49"/>
      <c r="C733" s="49"/>
      <c r="D733" s="49"/>
      <c r="E733" s="61"/>
      <c r="F733" s="62"/>
      <c r="G733" s="62"/>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row>
    <row r="734" spans="1:35" ht="30" customHeight="1" x14ac:dyDescent="0.2">
      <c r="A734" s="49"/>
      <c r="B734" s="49"/>
      <c r="C734" s="49"/>
      <c r="D734" s="49"/>
      <c r="E734" s="61"/>
      <c r="F734" s="62"/>
      <c r="G734" s="62"/>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row>
    <row r="735" spans="1:35" ht="30" customHeight="1" x14ac:dyDescent="0.2">
      <c r="A735" s="49"/>
      <c r="B735" s="49"/>
      <c r="C735" s="49"/>
      <c r="D735" s="49"/>
      <c r="E735" s="61"/>
      <c r="F735" s="62"/>
      <c r="G735" s="62"/>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row>
    <row r="736" spans="1:35" ht="30" customHeight="1" x14ac:dyDescent="0.2">
      <c r="A736" s="49"/>
      <c r="B736" s="49"/>
      <c r="C736" s="49"/>
      <c r="D736" s="49"/>
      <c r="E736" s="61"/>
      <c r="F736" s="62"/>
      <c r="G736" s="62"/>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row>
    <row r="737" spans="1:35" ht="30" customHeight="1" x14ac:dyDescent="0.2">
      <c r="A737" s="49"/>
      <c r="B737" s="49"/>
      <c r="C737" s="49"/>
      <c r="D737" s="49"/>
      <c r="E737" s="61"/>
      <c r="F737" s="62"/>
      <c r="G737" s="62"/>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row>
    <row r="738" spans="1:35" ht="30" customHeight="1" x14ac:dyDescent="0.2">
      <c r="A738" s="49"/>
      <c r="B738" s="49"/>
      <c r="C738" s="49"/>
      <c r="D738" s="49"/>
      <c r="E738" s="61"/>
      <c r="F738" s="62"/>
      <c r="G738" s="62"/>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row>
    <row r="739" spans="1:35" ht="30" customHeight="1" x14ac:dyDescent="0.2">
      <c r="A739" s="49"/>
      <c r="B739" s="49"/>
      <c r="C739" s="49"/>
      <c r="D739" s="49"/>
      <c r="E739" s="61"/>
      <c r="F739" s="62"/>
      <c r="G739" s="62"/>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row>
    <row r="740" spans="1:35" ht="30" customHeight="1" x14ac:dyDescent="0.2">
      <c r="A740" s="49"/>
      <c r="B740" s="49"/>
      <c r="C740" s="49"/>
      <c r="D740" s="49"/>
      <c r="E740" s="61"/>
      <c r="F740" s="62"/>
      <c r="G740" s="62"/>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row>
    <row r="741" spans="1:35" ht="30" customHeight="1" x14ac:dyDescent="0.2">
      <c r="A741" s="49"/>
      <c r="B741" s="49"/>
      <c r="C741" s="49"/>
      <c r="D741" s="49"/>
      <c r="E741" s="61"/>
      <c r="F741" s="62"/>
      <c r="G741" s="62"/>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row>
    <row r="742" spans="1:35" ht="30" customHeight="1" x14ac:dyDescent="0.2">
      <c r="A742" s="49"/>
      <c r="B742" s="49"/>
      <c r="C742" s="49"/>
      <c r="D742" s="49"/>
      <c r="E742" s="61"/>
      <c r="F742" s="62"/>
      <c r="G742" s="62"/>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row>
    <row r="743" spans="1:35" ht="30" customHeight="1" x14ac:dyDescent="0.2">
      <c r="A743" s="49"/>
      <c r="B743" s="49"/>
      <c r="C743" s="49"/>
      <c r="D743" s="49"/>
      <c r="E743" s="61"/>
      <c r="F743" s="62"/>
      <c r="G743" s="62"/>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row>
    <row r="744" spans="1:35" ht="30" customHeight="1" x14ac:dyDescent="0.2">
      <c r="A744" s="49"/>
      <c r="B744" s="49"/>
      <c r="C744" s="49"/>
      <c r="D744" s="49"/>
      <c r="E744" s="61"/>
      <c r="F744" s="62"/>
      <c r="G744" s="62"/>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row>
    <row r="745" spans="1:35" ht="30" customHeight="1" x14ac:dyDescent="0.2">
      <c r="A745" s="49"/>
      <c r="B745" s="49"/>
      <c r="C745" s="49"/>
      <c r="D745" s="49"/>
      <c r="E745" s="61"/>
      <c r="F745" s="62"/>
      <c r="G745" s="62"/>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row>
    <row r="746" spans="1:35" ht="30" customHeight="1" x14ac:dyDescent="0.2">
      <c r="A746" s="49"/>
      <c r="B746" s="49"/>
      <c r="C746" s="49"/>
      <c r="D746" s="49"/>
      <c r="E746" s="61"/>
      <c r="F746" s="62"/>
      <c r="G746" s="62"/>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row>
    <row r="747" spans="1:35" ht="30" customHeight="1" x14ac:dyDescent="0.2">
      <c r="A747" s="49"/>
      <c r="B747" s="49"/>
      <c r="C747" s="49"/>
      <c r="D747" s="49"/>
      <c r="E747" s="61"/>
      <c r="F747" s="62"/>
      <c r="G747" s="62"/>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row>
    <row r="748" spans="1:35" ht="30" customHeight="1" x14ac:dyDescent="0.2">
      <c r="A748" s="49"/>
      <c r="B748" s="49"/>
      <c r="C748" s="49"/>
      <c r="D748" s="49"/>
      <c r="E748" s="61"/>
      <c r="F748" s="62"/>
      <c r="G748" s="62"/>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row>
    <row r="749" spans="1:35" ht="30" customHeight="1" x14ac:dyDescent="0.2">
      <c r="A749" s="49"/>
      <c r="B749" s="49"/>
      <c r="C749" s="49"/>
      <c r="D749" s="49"/>
      <c r="E749" s="61"/>
      <c r="F749" s="62"/>
      <c r="G749" s="62"/>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row>
    <row r="750" spans="1:35" ht="30" customHeight="1" x14ac:dyDescent="0.2">
      <c r="A750" s="49"/>
      <c r="B750" s="49"/>
      <c r="C750" s="49"/>
      <c r="D750" s="49"/>
      <c r="E750" s="61"/>
      <c r="F750" s="62"/>
      <c r="G750" s="62"/>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row>
    <row r="751" spans="1:35" ht="30" customHeight="1" x14ac:dyDescent="0.2">
      <c r="A751" s="49"/>
      <c r="B751" s="49"/>
      <c r="C751" s="49"/>
      <c r="D751" s="49"/>
      <c r="E751" s="61"/>
      <c r="F751" s="62"/>
      <c r="G751" s="62"/>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row>
    <row r="752" spans="1:35" ht="30" customHeight="1" x14ac:dyDescent="0.2">
      <c r="A752" s="49"/>
      <c r="B752" s="49"/>
      <c r="C752" s="49"/>
      <c r="D752" s="49"/>
      <c r="E752" s="61"/>
      <c r="F752" s="62"/>
      <c r="G752" s="62"/>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row>
    <row r="753" spans="1:35" ht="30" customHeight="1" x14ac:dyDescent="0.2">
      <c r="A753" s="49"/>
      <c r="B753" s="49"/>
      <c r="C753" s="49"/>
      <c r="D753" s="49"/>
      <c r="E753" s="61"/>
      <c r="F753" s="62"/>
      <c r="G753" s="62"/>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row>
    <row r="754" spans="1:35" ht="30" customHeight="1" x14ac:dyDescent="0.2">
      <c r="A754" s="49"/>
      <c r="B754" s="49"/>
      <c r="C754" s="49"/>
      <c r="D754" s="49"/>
      <c r="E754" s="61"/>
      <c r="F754" s="62"/>
      <c r="G754" s="62"/>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row>
    <row r="755" spans="1:35" ht="30" customHeight="1" x14ac:dyDescent="0.2">
      <c r="A755" s="49"/>
      <c r="B755" s="49"/>
      <c r="C755" s="49"/>
      <c r="D755" s="49"/>
      <c r="E755" s="61"/>
      <c r="F755" s="62"/>
      <c r="G755" s="62"/>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row>
    <row r="756" spans="1:35" ht="30" customHeight="1" x14ac:dyDescent="0.2">
      <c r="A756" s="49"/>
      <c r="B756" s="49"/>
      <c r="C756" s="49"/>
      <c r="D756" s="49"/>
      <c r="E756" s="61"/>
      <c r="F756" s="62"/>
      <c r="G756" s="62"/>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row>
    <row r="757" spans="1:35" ht="30" customHeight="1" x14ac:dyDescent="0.2">
      <c r="A757" s="49"/>
      <c r="B757" s="49"/>
      <c r="C757" s="49"/>
      <c r="D757" s="49"/>
      <c r="E757" s="61"/>
      <c r="F757" s="62"/>
      <c r="G757" s="62"/>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row>
    <row r="758" spans="1:35" ht="30" customHeight="1" x14ac:dyDescent="0.2">
      <c r="A758" s="49"/>
      <c r="B758" s="49"/>
      <c r="C758" s="49"/>
      <c r="D758" s="49"/>
      <c r="E758" s="61"/>
      <c r="F758" s="62"/>
      <c r="G758" s="62"/>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row>
    <row r="759" spans="1:35" ht="30" customHeight="1" x14ac:dyDescent="0.2">
      <c r="A759" s="49"/>
      <c r="B759" s="49"/>
      <c r="C759" s="49"/>
      <c r="D759" s="49"/>
      <c r="E759" s="61"/>
      <c r="F759" s="62"/>
      <c r="G759" s="62"/>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row>
    <row r="760" spans="1:35" ht="30" customHeight="1" x14ac:dyDescent="0.2">
      <c r="A760" s="49"/>
      <c r="B760" s="49"/>
      <c r="C760" s="49"/>
      <c r="D760" s="49"/>
      <c r="E760" s="61"/>
      <c r="F760" s="62"/>
      <c r="G760" s="62"/>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row>
    <row r="761" spans="1:35" ht="30" customHeight="1" x14ac:dyDescent="0.2">
      <c r="A761" s="49"/>
      <c r="B761" s="49"/>
      <c r="C761" s="49"/>
      <c r="D761" s="49"/>
      <c r="E761" s="61"/>
      <c r="F761" s="62"/>
      <c r="G761" s="62"/>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row>
    <row r="762" spans="1:35" ht="30" customHeight="1" x14ac:dyDescent="0.2">
      <c r="A762" s="49"/>
      <c r="B762" s="49"/>
      <c r="C762" s="49"/>
      <c r="D762" s="49"/>
      <c r="E762" s="61"/>
      <c r="F762" s="62"/>
      <c r="G762" s="62"/>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row>
    <row r="763" spans="1:35" ht="30" customHeight="1" x14ac:dyDescent="0.2">
      <c r="A763" s="49"/>
      <c r="B763" s="49"/>
      <c r="C763" s="49"/>
      <c r="D763" s="49"/>
      <c r="E763" s="61"/>
      <c r="F763" s="62"/>
      <c r="G763" s="62"/>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row>
    <row r="764" spans="1:35" ht="30" customHeight="1" x14ac:dyDescent="0.2">
      <c r="A764" s="49"/>
      <c r="B764" s="49"/>
      <c r="C764" s="49"/>
      <c r="D764" s="49"/>
      <c r="E764" s="61"/>
      <c r="F764" s="62"/>
      <c r="G764" s="62"/>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row>
    <row r="765" spans="1:35" ht="30" customHeight="1" x14ac:dyDescent="0.2">
      <c r="A765" s="49"/>
      <c r="B765" s="49"/>
      <c r="C765" s="49"/>
      <c r="D765" s="49"/>
      <c r="E765" s="61"/>
      <c r="F765" s="62"/>
      <c r="G765" s="62"/>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row>
    <row r="766" spans="1:35" ht="30" customHeight="1" x14ac:dyDescent="0.2">
      <c r="A766" s="49"/>
      <c r="B766" s="49"/>
      <c r="C766" s="49"/>
      <c r="D766" s="49"/>
      <c r="E766" s="61"/>
      <c r="F766" s="62"/>
      <c r="G766" s="62"/>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row>
    <row r="767" spans="1:35" ht="30" customHeight="1" x14ac:dyDescent="0.2">
      <c r="A767" s="49"/>
      <c r="B767" s="49"/>
      <c r="C767" s="49"/>
      <c r="D767" s="49"/>
      <c r="E767" s="61"/>
      <c r="F767" s="62"/>
      <c r="G767" s="62"/>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row>
    <row r="768" spans="1:35" ht="30" customHeight="1" x14ac:dyDescent="0.2">
      <c r="A768" s="49"/>
      <c r="B768" s="49"/>
      <c r="C768" s="49"/>
      <c r="D768" s="49"/>
      <c r="E768" s="61"/>
      <c r="F768" s="62"/>
      <c r="G768" s="62"/>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row>
    <row r="769" spans="1:35" ht="30" customHeight="1" x14ac:dyDescent="0.2">
      <c r="A769" s="49"/>
      <c r="B769" s="49"/>
      <c r="C769" s="49"/>
      <c r="D769" s="49"/>
      <c r="E769" s="61"/>
      <c r="F769" s="62"/>
      <c r="G769" s="62"/>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row>
    <row r="770" spans="1:35" ht="30" customHeight="1" x14ac:dyDescent="0.2">
      <c r="A770" s="49"/>
      <c r="B770" s="49"/>
      <c r="C770" s="49"/>
      <c r="D770" s="49"/>
      <c r="E770" s="61"/>
      <c r="F770" s="62"/>
      <c r="G770" s="62"/>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row>
    <row r="771" spans="1:35" ht="30" customHeight="1" x14ac:dyDescent="0.2">
      <c r="A771" s="49"/>
      <c r="B771" s="49"/>
      <c r="C771" s="49"/>
      <c r="D771" s="49"/>
      <c r="E771" s="61"/>
      <c r="F771" s="62"/>
      <c r="G771" s="62"/>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row>
    <row r="772" spans="1:35" ht="30" customHeight="1" x14ac:dyDescent="0.2">
      <c r="A772" s="49"/>
      <c r="B772" s="49"/>
      <c r="C772" s="49"/>
      <c r="D772" s="49"/>
      <c r="E772" s="61"/>
      <c r="F772" s="62"/>
      <c r="G772" s="62"/>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row>
    <row r="773" spans="1:35" ht="30" customHeight="1" x14ac:dyDescent="0.2">
      <c r="A773" s="49"/>
      <c r="B773" s="49"/>
      <c r="C773" s="49"/>
      <c r="D773" s="49"/>
      <c r="E773" s="61"/>
      <c r="F773" s="62"/>
      <c r="G773" s="62"/>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row>
    <row r="774" spans="1:35" ht="30" customHeight="1" x14ac:dyDescent="0.2">
      <c r="A774" s="49"/>
      <c r="B774" s="49"/>
      <c r="C774" s="49"/>
      <c r="D774" s="49"/>
      <c r="E774" s="61"/>
      <c r="F774" s="62"/>
      <c r="G774" s="62"/>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row>
    <row r="775" spans="1:35" ht="30" customHeight="1" x14ac:dyDescent="0.2">
      <c r="A775" s="49"/>
      <c r="B775" s="49"/>
      <c r="C775" s="49"/>
      <c r="D775" s="49"/>
      <c r="E775" s="61"/>
      <c r="F775" s="62"/>
      <c r="G775" s="62"/>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row>
    <row r="776" spans="1:35" ht="30" customHeight="1" x14ac:dyDescent="0.2">
      <c r="A776" s="49"/>
      <c r="B776" s="49"/>
      <c r="C776" s="49"/>
      <c r="D776" s="49"/>
      <c r="E776" s="61"/>
      <c r="F776" s="62"/>
      <c r="G776" s="62"/>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row>
    <row r="777" spans="1:35" ht="30" customHeight="1" x14ac:dyDescent="0.2">
      <c r="A777" s="49"/>
      <c r="B777" s="49"/>
      <c r="C777" s="49"/>
      <c r="D777" s="49"/>
      <c r="E777" s="61"/>
      <c r="F777" s="62"/>
      <c r="G777" s="62"/>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row>
    <row r="778" spans="1:35" ht="30" customHeight="1" x14ac:dyDescent="0.2">
      <c r="A778" s="49"/>
      <c r="B778" s="49"/>
      <c r="C778" s="49"/>
      <c r="D778" s="49"/>
      <c r="E778" s="61"/>
      <c r="F778" s="62"/>
      <c r="G778" s="62"/>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row>
    <row r="779" spans="1:35" ht="30" customHeight="1" x14ac:dyDescent="0.2">
      <c r="A779" s="49"/>
      <c r="B779" s="49"/>
      <c r="C779" s="49"/>
      <c r="D779" s="49"/>
      <c r="E779" s="61"/>
      <c r="F779" s="62"/>
      <c r="G779" s="62"/>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row>
    <row r="780" spans="1:35" ht="30" customHeight="1" x14ac:dyDescent="0.2">
      <c r="A780" s="49"/>
      <c r="B780" s="49"/>
      <c r="C780" s="49"/>
      <c r="D780" s="49"/>
      <c r="E780" s="61"/>
      <c r="F780" s="62"/>
      <c r="G780" s="62"/>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row>
    <row r="781" spans="1:35" ht="30" customHeight="1" x14ac:dyDescent="0.2">
      <c r="A781" s="49"/>
      <c r="B781" s="49"/>
      <c r="C781" s="49"/>
      <c r="D781" s="49"/>
      <c r="E781" s="61"/>
      <c r="F781" s="62"/>
      <c r="G781" s="62"/>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row>
    <row r="782" spans="1:35" ht="30" customHeight="1" x14ac:dyDescent="0.2">
      <c r="A782" s="49"/>
      <c r="B782" s="49"/>
      <c r="C782" s="49"/>
      <c r="D782" s="49"/>
      <c r="E782" s="61"/>
      <c r="F782" s="62"/>
      <c r="G782" s="62"/>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row>
    <row r="783" spans="1:35" ht="30" customHeight="1" x14ac:dyDescent="0.2">
      <c r="A783" s="49"/>
      <c r="B783" s="49"/>
      <c r="C783" s="49"/>
      <c r="D783" s="49"/>
      <c r="E783" s="61"/>
      <c r="F783" s="62"/>
      <c r="G783" s="62"/>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row>
    <row r="784" spans="1:35" ht="30" customHeight="1" x14ac:dyDescent="0.2">
      <c r="A784" s="49"/>
      <c r="B784" s="49"/>
      <c r="C784" s="49"/>
      <c r="D784" s="49"/>
      <c r="E784" s="61"/>
      <c r="F784" s="62"/>
      <c r="G784" s="62"/>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row>
    <row r="785" spans="1:35" ht="30" customHeight="1" x14ac:dyDescent="0.2">
      <c r="A785" s="49"/>
      <c r="B785" s="49"/>
      <c r="C785" s="49"/>
      <c r="D785" s="49"/>
      <c r="E785" s="61"/>
      <c r="F785" s="62"/>
      <c r="G785" s="62"/>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row>
    <row r="786" spans="1:35" ht="30" customHeight="1" x14ac:dyDescent="0.2">
      <c r="A786" s="49"/>
      <c r="B786" s="49"/>
      <c r="C786" s="49"/>
      <c r="D786" s="49"/>
      <c r="E786" s="61"/>
      <c r="F786" s="62"/>
      <c r="G786" s="62"/>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row>
    <row r="787" spans="1:35" ht="30" customHeight="1" x14ac:dyDescent="0.2">
      <c r="A787" s="49"/>
      <c r="B787" s="49"/>
      <c r="C787" s="49"/>
      <c r="D787" s="49"/>
      <c r="E787" s="61"/>
      <c r="F787" s="62"/>
      <c r="G787" s="62"/>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row>
    <row r="788" spans="1:35" ht="30" customHeight="1" x14ac:dyDescent="0.2">
      <c r="A788" s="49"/>
      <c r="B788" s="49"/>
      <c r="C788" s="49"/>
      <c r="D788" s="49"/>
      <c r="E788" s="61"/>
      <c r="F788" s="62"/>
      <c r="G788" s="62"/>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row>
    <row r="789" spans="1:35" ht="30" customHeight="1" x14ac:dyDescent="0.2">
      <c r="A789" s="49"/>
      <c r="B789" s="49"/>
      <c r="C789" s="49"/>
      <c r="D789" s="49"/>
      <c r="E789" s="61"/>
      <c r="F789" s="62"/>
      <c r="G789" s="62"/>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row>
    <row r="790" spans="1:35" ht="30" customHeight="1" x14ac:dyDescent="0.2">
      <c r="A790" s="49"/>
      <c r="B790" s="49"/>
      <c r="C790" s="49"/>
      <c r="D790" s="49"/>
      <c r="E790" s="61"/>
      <c r="F790" s="62"/>
      <c r="G790" s="62"/>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row>
    <row r="791" spans="1:35" ht="30" customHeight="1" x14ac:dyDescent="0.2">
      <c r="A791" s="49"/>
      <c r="B791" s="49"/>
      <c r="C791" s="49"/>
      <c r="D791" s="49"/>
      <c r="E791" s="61"/>
      <c r="F791" s="62"/>
      <c r="G791" s="62"/>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row>
    <row r="792" spans="1:35" ht="30" customHeight="1" x14ac:dyDescent="0.2">
      <c r="A792" s="49"/>
      <c r="B792" s="49"/>
      <c r="C792" s="49"/>
      <c r="D792" s="49"/>
      <c r="E792" s="61"/>
      <c r="F792" s="62"/>
      <c r="G792" s="62"/>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row>
    <row r="793" spans="1:35" ht="30" customHeight="1" x14ac:dyDescent="0.2">
      <c r="A793" s="49"/>
      <c r="B793" s="49"/>
      <c r="C793" s="49"/>
      <c r="D793" s="49"/>
      <c r="E793" s="61"/>
      <c r="F793" s="62"/>
      <c r="G793" s="62"/>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row>
    <row r="794" spans="1:35" ht="30" customHeight="1" x14ac:dyDescent="0.2">
      <c r="A794" s="49"/>
      <c r="B794" s="49"/>
      <c r="C794" s="49"/>
      <c r="D794" s="49"/>
      <c r="E794" s="61"/>
      <c r="F794" s="62"/>
      <c r="G794" s="62"/>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row>
    <row r="795" spans="1:35" ht="30" customHeight="1" x14ac:dyDescent="0.2">
      <c r="A795" s="49"/>
      <c r="B795" s="49"/>
      <c r="C795" s="49"/>
      <c r="D795" s="49"/>
      <c r="E795" s="61"/>
      <c r="F795" s="62"/>
      <c r="G795" s="62"/>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row>
    <row r="796" spans="1:35" ht="30" customHeight="1" x14ac:dyDescent="0.2">
      <c r="A796" s="49"/>
      <c r="B796" s="49"/>
      <c r="C796" s="49"/>
      <c r="D796" s="49"/>
      <c r="E796" s="61"/>
      <c r="F796" s="62"/>
      <c r="G796" s="62"/>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row>
    <row r="797" spans="1:35" ht="30" customHeight="1" x14ac:dyDescent="0.2">
      <c r="A797" s="49"/>
      <c r="B797" s="49"/>
      <c r="C797" s="49"/>
      <c r="D797" s="49"/>
      <c r="E797" s="61"/>
      <c r="F797" s="62"/>
      <c r="G797" s="62"/>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row>
    <row r="798" spans="1:35" ht="30" customHeight="1" x14ac:dyDescent="0.2">
      <c r="A798" s="49"/>
      <c r="B798" s="49"/>
      <c r="C798" s="49"/>
      <c r="D798" s="49"/>
      <c r="E798" s="61"/>
      <c r="F798" s="62"/>
      <c r="G798" s="62"/>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row>
    <row r="799" spans="1:35" ht="30" customHeight="1" x14ac:dyDescent="0.2">
      <c r="A799" s="49"/>
      <c r="B799" s="49"/>
      <c r="C799" s="49"/>
      <c r="D799" s="49"/>
      <c r="E799" s="61"/>
      <c r="F799" s="62"/>
      <c r="G799" s="62"/>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row>
    <row r="800" spans="1:35" ht="30" customHeight="1" x14ac:dyDescent="0.2">
      <c r="A800" s="49"/>
      <c r="B800" s="49"/>
      <c r="C800" s="49"/>
      <c r="D800" s="49"/>
      <c r="E800" s="61"/>
      <c r="F800" s="62"/>
      <c r="G800" s="62"/>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row>
    <row r="801" spans="1:35" ht="30" customHeight="1" x14ac:dyDescent="0.2">
      <c r="A801" s="49"/>
      <c r="B801" s="49"/>
      <c r="C801" s="49"/>
      <c r="D801" s="49"/>
      <c r="E801" s="61"/>
      <c r="F801" s="62"/>
      <c r="G801" s="62"/>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row>
    <row r="802" spans="1:35" ht="30" customHeight="1" x14ac:dyDescent="0.2">
      <c r="A802" s="49"/>
      <c r="B802" s="49"/>
      <c r="C802" s="49"/>
      <c r="D802" s="49"/>
      <c r="E802" s="61"/>
      <c r="F802" s="62"/>
      <c r="G802" s="62"/>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row>
    <row r="803" spans="1:35" ht="30" customHeight="1" x14ac:dyDescent="0.2">
      <c r="A803" s="49"/>
      <c r="B803" s="49"/>
      <c r="C803" s="49"/>
      <c r="D803" s="49"/>
      <c r="E803" s="61"/>
      <c r="F803" s="62"/>
      <c r="G803" s="62"/>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row>
    <row r="804" spans="1:35" ht="30" customHeight="1" x14ac:dyDescent="0.2">
      <c r="A804" s="49"/>
      <c r="B804" s="49"/>
      <c r="C804" s="49"/>
      <c r="D804" s="49"/>
      <c r="E804" s="61"/>
      <c r="F804" s="62"/>
      <c r="G804" s="62"/>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row>
    <row r="805" spans="1:35" ht="30" customHeight="1" x14ac:dyDescent="0.2">
      <c r="A805" s="49"/>
      <c r="B805" s="49"/>
      <c r="C805" s="49"/>
      <c r="D805" s="49"/>
      <c r="E805" s="61"/>
      <c r="F805" s="62"/>
      <c r="G805" s="62"/>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row>
    <row r="806" spans="1:35" ht="30" customHeight="1" x14ac:dyDescent="0.2">
      <c r="A806" s="49"/>
      <c r="B806" s="49"/>
      <c r="C806" s="49"/>
      <c r="D806" s="49"/>
      <c r="E806" s="61"/>
      <c r="F806" s="62"/>
      <c r="G806" s="62"/>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row>
    <row r="807" spans="1:35" ht="30" customHeight="1" x14ac:dyDescent="0.2">
      <c r="A807" s="49"/>
      <c r="B807" s="49"/>
      <c r="C807" s="49"/>
      <c r="D807" s="49"/>
      <c r="E807" s="61"/>
      <c r="F807" s="62"/>
      <c r="G807" s="62"/>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row>
    <row r="808" spans="1:35" ht="30" customHeight="1" x14ac:dyDescent="0.2">
      <c r="A808" s="49"/>
      <c r="B808" s="49"/>
      <c r="C808" s="49"/>
      <c r="D808" s="49"/>
      <c r="E808" s="61"/>
      <c r="F808" s="62"/>
      <c r="G808" s="62"/>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row>
    <row r="809" spans="1:35" ht="30" customHeight="1" x14ac:dyDescent="0.2">
      <c r="A809" s="49"/>
      <c r="B809" s="49"/>
      <c r="C809" s="49"/>
      <c r="D809" s="49"/>
      <c r="E809" s="61"/>
      <c r="F809" s="62"/>
      <c r="G809" s="62"/>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row>
    <row r="810" spans="1:35" ht="30" customHeight="1" x14ac:dyDescent="0.2">
      <c r="A810" s="49"/>
      <c r="B810" s="49"/>
      <c r="C810" s="49"/>
      <c r="D810" s="49"/>
      <c r="E810" s="61"/>
      <c r="F810" s="62"/>
      <c r="G810" s="62"/>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row>
    <row r="811" spans="1:35" ht="30" customHeight="1" x14ac:dyDescent="0.2">
      <c r="A811" s="49"/>
      <c r="B811" s="49"/>
      <c r="C811" s="49"/>
      <c r="D811" s="49"/>
      <c r="E811" s="61"/>
      <c r="F811" s="62"/>
      <c r="G811" s="62"/>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row>
    <row r="812" spans="1:35" ht="30" customHeight="1" x14ac:dyDescent="0.2">
      <c r="A812" s="49"/>
      <c r="B812" s="49"/>
      <c r="C812" s="49"/>
      <c r="D812" s="49"/>
      <c r="E812" s="61"/>
      <c r="F812" s="62"/>
      <c r="G812" s="62"/>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row>
    <row r="813" spans="1:35" ht="30" customHeight="1" x14ac:dyDescent="0.2">
      <c r="A813" s="49"/>
      <c r="B813" s="49"/>
      <c r="C813" s="49"/>
      <c r="D813" s="49"/>
      <c r="E813" s="61"/>
      <c r="F813" s="62"/>
      <c r="G813" s="62"/>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row>
    <row r="814" spans="1:35" ht="30" customHeight="1" x14ac:dyDescent="0.2">
      <c r="A814" s="49"/>
      <c r="B814" s="49"/>
      <c r="C814" s="49"/>
      <c r="D814" s="49"/>
      <c r="E814" s="61"/>
      <c r="F814" s="62"/>
      <c r="G814" s="62"/>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row>
    <row r="815" spans="1:35" ht="30" customHeight="1" x14ac:dyDescent="0.2">
      <c r="A815" s="49"/>
      <c r="B815" s="49"/>
      <c r="C815" s="49"/>
      <c r="D815" s="49"/>
      <c r="E815" s="61"/>
      <c r="F815" s="62"/>
      <c r="G815" s="62"/>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row>
    <row r="816" spans="1:35" ht="30" customHeight="1" x14ac:dyDescent="0.2">
      <c r="A816" s="49"/>
      <c r="B816" s="49"/>
      <c r="C816" s="49"/>
      <c r="D816" s="49"/>
      <c r="E816" s="61"/>
      <c r="F816" s="62"/>
      <c r="G816" s="62"/>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row>
    <row r="817" spans="1:35" ht="30" customHeight="1" x14ac:dyDescent="0.2">
      <c r="A817" s="49"/>
      <c r="B817" s="49"/>
      <c r="C817" s="49"/>
      <c r="D817" s="49"/>
      <c r="E817" s="61"/>
      <c r="F817" s="62"/>
      <c r="G817" s="62"/>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row>
    <row r="818" spans="1:35" ht="30" customHeight="1" x14ac:dyDescent="0.2">
      <c r="A818" s="49"/>
      <c r="B818" s="49"/>
      <c r="C818" s="49"/>
      <c r="D818" s="49"/>
      <c r="E818" s="61"/>
      <c r="F818" s="62"/>
      <c r="G818" s="62"/>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row>
    <row r="819" spans="1:35" ht="30" customHeight="1" x14ac:dyDescent="0.2">
      <c r="A819" s="49"/>
      <c r="B819" s="49"/>
      <c r="C819" s="49"/>
      <c r="D819" s="49"/>
      <c r="E819" s="61"/>
      <c r="F819" s="62"/>
      <c r="G819" s="62"/>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row>
    <row r="820" spans="1:35" ht="30" customHeight="1" x14ac:dyDescent="0.2">
      <c r="A820" s="49"/>
      <c r="B820" s="49"/>
      <c r="C820" s="49"/>
      <c r="D820" s="49"/>
      <c r="E820" s="61"/>
      <c r="F820" s="62"/>
      <c r="G820" s="62"/>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row>
    <row r="821" spans="1:35" ht="30" customHeight="1" x14ac:dyDescent="0.2">
      <c r="A821" s="49"/>
      <c r="B821" s="49"/>
      <c r="C821" s="49"/>
      <c r="D821" s="49"/>
      <c r="E821" s="61"/>
      <c r="F821" s="62"/>
      <c r="G821" s="62"/>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row>
    <row r="822" spans="1:35" ht="30" customHeight="1" x14ac:dyDescent="0.2">
      <c r="A822" s="49"/>
      <c r="B822" s="49"/>
      <c r="C822" s="49"/>
      <c r="D822" s="49"/>
      <c r="E822" s="61"/>
      <c r="F822" s="62"/>
      <c r="G822" s="62"/>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row>
    <row r="823" spans="1:35" ht="30" customHeight="1" x14ac:dyDescent="0.2">
      <c r="A823" s="49"/>
      <c r="B823" s="49"/>
      <c r="C823" s="49"/>
      <c r="D823" s="49"/>
      <c r="E823" s="61"/>
      <c r="F823" s="62"/>
      <c r="G823" s="62"/>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row>
    <row r="824" spans="1:35" ht="30" customHeight="1" x14ac:dyDescent="0.2">
      <c r="A824" s="49"/>
      <c r="B824" s="49"/>
      <c r="C824" s="49"/>
      <c r="D824" s="49"/>
      <c r="E824" s="61"/>
      <c r="F824" s="62"/>
      <c r="G824" s="62"/>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row>
    <row r="825" spans="1:35" ht="30" customHeight="1" x14ac:dyDescent="0.2">
      <c r="A825" s="49"/>
      <c r="B825" s="49"/>
      <c r="C825" s="49"/>
      <c r="D825" s="49"/>
      <c r="E825" s="61"/>
      <c r="F825" s="62"/>
      <c r="G825" s="62"/>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row>
    <row r="826" spans="1:35" ht="30" customHeight="1" x14ac:dyDescent="0.2">
      <c r="A826" s="49"/>
      <c r="B826" s="49"/>
      <c r="C826" s="49"/>
      <c r="D826" s="49"/>
      <c r="E826" s="61"/>
      <c r="F826" s="62"/>
      <c r="G826" s="62"/>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row>
    <row r="827" spans="1:35" ht="30" customHeight="1" x14ac:dyDescent="0.2">
      <c r="A827" s="49"/>
      <c r="B827" s="49"/>
      <c r="C827" s="49"/>
      <c r="D827" s="49"/>
      <c r="E827" s="61"/>
      <c r="F827" s="62"/>
      <c r="G827" s="62"/>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row>
    <row r="828" spans="1:35" ht="30" customHeight="1" x14ac:dyDescent="0.2">
      <c r="A828" s="49"/>
      <c r="B828" s="49"/>
      <c r="C828" s="49"/>
      <c r="D828" s="49"/>
      <c r="E828" s="61"/>
      <c r="F828" s="62"/>
      <c r="G828" s="62"/>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row>
    <row r="829" spans="1:35" ht="30" customHeight="1" x14ac:dyDescent="0.2">
      <c r="A829" s="49"/>
      <c r="B829" s="49"/>
      <c r="C829" s="49"/>
      <c r="D829" s="49"/>
      <c r="E829" s="61"/>
      <c r="F829" s="62"/>
      <c r="G829" s="62"/>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row>
    <row r="830" spans="1:35" ht="30" customHeight="1" x14ac:dyDescent="0.2">
      <c r="A830" s="49"/>
      <c r="B830" s="49"/>
      <c r="C830" s="49"/>
      <c r="D830" s="49"/>
      <c r="E830" s="61"/>
      <c r="F830" s="62"/>
      <c r="G830" s="62"/>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row>
    <row r="831" spans="1:35" ht="30" customHeight="1" x14ac:dyDescent="0.2">
      <c r="A831" s="49"/>
      <c r="B831" s="49"/>
      <c r="C831" s="49"/>
      <c r="D831" s="49"/>
      <c r="E831" s="61"/>
      <c r="F831" s="62"/>
      <c r="G831" s="62"/>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row>
    <row r="832" spans="1:35" ht="30" customHeight="1" x14ac:dyDescent="0.2">
      <c r="A832" s="49"/>
      <c r="B832" s="49"/>
      <c r="C832" s="49"/>
      <c r="D832" s="49"/>
      <c r="E832" s="61"/>
      <c r="F832" s="62"/>
      <c r="G832" s="62"/>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row>
    <row r="833" spans="1:35" ht="30" customHeight="1" x14ac:dyDescent="0.2">
      <c r="A833" s="49"/>
      <c r="B833" s="49"/>
      <c r="C833" s="49"/>
      <c r="D833" s="49"/>
      <c r="E833" s="61"/>
      <c r="F833" s="62"/>
      <c r="G833" s="62"/>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row>
    <row r="834" spans="1:35" ht="30" customHeight="1" x14ac:dyDescent="0.2">
      <c r="A834" s="49"/>
      <c r="B834" s="49"/>
      <c r="C834" s="49"/>
      <c r="D834" s="49"/>
      <c r="E834" s="61"/>
      <c r="F834" s="62"/>
      <c r="G834" s="62"/>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row>
    <row r="835" spans="1:35" ht="30" customHeight="1" x14ac:dyDescent="0.2">
      <c r="A835" s="49"/>
      <c r="B835" s="49"/>
      <c r="C835" s="49"/>
      <c r="D835" s="49"/>
      <c r="E835" s="61"/>
      <c r="F835" s="62"/>
      <c r="G835" s="62"/>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row>
    <row r="836" spans="1:35" ht="30" customHeight="1" x14ac:dyDescent="0.2">
      <c r="A836" s="49"/>
      <c r="B836" s="49"/>
      <c r="C836" s="49"/>
      <c r="D836" s="49"/>
      <c r="E836" s="61"/>
      <c r="F836" s="62"/>
      <c r="G836" s="62"/>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row>
    <row r="837" spans="1:35" ht="30" customHeight="1" x14ac:dyDescent="0.2">
      <c r="A837" s="49"/>
      <c r="B837" s="49"/>
      <c r="C837" s="49"/>
      <c r="D837" s="49"/>
      <c r="E837" s="61"/>
      <c r="F837" s="62"/>
      <c r="G837" s="62"/>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row>
    <row r="838" spans="1:35" ht="30" customHeight="1" x14ac:dyDescent="0.2">
      <c r="A838" s="49"/>
      <c r="B838" s="49"/>
      <c r="C838" s="49"/>
      <c r="D838" s="49"/>
      <c r="E838" s="61"/>
      <c r="F838" s="62"/>
      <c r="G838" s="62"/>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row>
    <row r="839" spans="1:35" ht="30" customHeight="1" x14ac:dyDescent="0.2">
      <c r="A839" s="49"/>
      <c r="B839" s="49"/>
      <c r="C839" s="49"/>
      <c r="D839" s="49"/>
      <c r="E839" s="61"/>
      <c r="F839" s="62"/>
      <c r="G839" s="62"/>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row>
    <row r="840" spans="1:35" ht="30" customHeight="1" x14ac:dyDescent="0.2">
      <c r="A840" s="49"/>
      <c r="B840" s="49"/>
      <c r="C840" s="49"/>
      <c r="D840" s="49"/>
      <c r="E840" s="61"/>
      <c r="F840" s="62"/>
      <c r="G840" s="62"/>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row>
    <row r="841" spans="1:35" ht="30" customHeight="1" x14ac:dyDescent="0.2">
      <c r="A841" s="49"/>
      <c r="B841" s="49"/>
      <c r="C841" s="49"/>
      <c r="D841" s="49"/>
      <c r="E841" s="61"/>
      <c r="F841" s="62"/>
      <c r="G841" s="62"/>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row>
    <row r="842" spans="1:35" ht="30" customHeight="1" x14ac:dyDescent="0.2">
      <c r="A842" s="49"/>
      <c r="B842" s="49"/>
      <c r="C842" s="49"/>
      <c r="D842" s="49"/>
      <c r="E842" s="61"/>
      <c r="F842" s="62"/>
      <c r="G842" s="62"/>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row>
    <row r="843" spans="1:35" ht="30" customHeight="1" x14ac:dyDescent="0.2">
      <c r="A843" s="49"/>
      <c r="B843" s="49"/>
      <c r="C843" s="49"/>
      <c r="D843" s="49"/>
      <c r="E843" s="61"/>
      <c r="F843" s="62"/>
      <c r="G843" s="62"/>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row>
    <row r="844" spans="1:35" ht="30" customHeight="1" x14ac:dyDescent="0.2">
      <c r="A844" s="49"/>
      <c r="B844" s="49"/>
      <c r="C844" s="49"/>
      <c r="D844" s="49"/>
      <c r="E844" s="61"/>
      <c r="F844" s="62"/>
      <c r="G844" s="62"/>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row>
    <row r="845" spans="1:35" ht="30" customHeight="1" x14ac:dyDescent="0.2">
      <c r="A845" s="49"/>
      <c r="B845" s="49"/>
      <c r="C845" s="49"/>
      <c r="D845" s="49"/>
      <c r="E845" s="61"/>
      <c r="F845" s="62"/>
      <c r="G845" s="62"/>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row>
    <row r="846" spans="1:35" ht="30" customHeight="1" x14ac:dyDescent="0.2">
      <c r="A846" s="49"/>
      <c r="B846" s="49"/>
      <c r="C846" s="49"/>
      <c r="D846" s="49"/>
      <c r="E846" s="61"/>
      <c r="F846" s="62"/>
      <c r="G846" s="62"/>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row>
    <row r="847" spans="1:35" ht="30" customHeight="1" x14ac:dyDescent="0.2">
      <c r="A847" s="49"/>
      <c r="B847" s="49"/>
      <c r="C847" s="49"/>
      <c r="D847" s="49"/>
      <c r="E847" s="61"/>
      <c r="F847" s="62"/>
      <c r="G847" s="62"/>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row>
    <row r="848" spans="1:35" ht="30" customHeight="1" x14ac:dyDescent="0.2">
      <c r="A848" s="49"/>
      <c r="B848" s="49"/>
      <c r="C848" s="49"/>
      <c r="D848" s="49"/>
      <c r="E848" s="61"/>
      <c r="F848" s="62"/>
      <c r="G848" s="62"/>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row>
    <row r="849" spans="1:35" ht="30" customHeight="1" x14ac:dyDescent="0.2">
      <c r="A849" s="49"/>
      <c r="B849" s="49"/>
      <c r="C849" s="49"/>
      <c r="D849" s="49"/>
      <c r="E849" s="61"/>
      <c r="F849" s="62"/>
      <c r="G849" s="62"/>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row>
    <row r="850" spans="1:35" ht="30" customHeight="1" x14ac:dyDescent="0.2">
      <c r="A850" s="49"/>
      <c r="B850" s="49"/>
      <c r="C850" s="49"/>
      <c r="D850" s="49"/>
      <c r="E850" s="61"/>
      <c r="F850" s="62"/>
      <c r="G850" s="62"/>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row>
    <row r="851" spans="1:35" ht="30" customHeight="1" x14ac:dyDescent="0.2">
      <c r="A851" s="49"/>
      <c r="B851" s="49"/>
      <c r="C851" s="49"/>
      <c r="D851" s="49"/>
      <c r="E851" s="61"/>
      <c r="F851" s="62"/>
      <c r="G851" s="62"/>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row>
    <row r="852" spans="1:35" ht="30" customHeight="1" x14ac:dyDescent="0.2">
      <c r="A852" s="49"/>
      <c r="B852" s="49"/>
      <c r="C852" s="49"/>
      <c r="D852" s="49"/>
      <c r="E852" s="61"/>
      <c r="F852" s="62"/>
      <c r="G852" s="62"/>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row>
    <row r="853" spans="1:35" ht="30" customHeight="1" x14ac:dyDescent="0.2">
      <c r="A853" s="49"/>
      <c r="B853" s="49"/>
      <c r="C853" s="49"/>
      <c r="D853" s="49"/>
      <c r="E853" s="61"/>
      <c r="F853" s="62"/>
      <c r="G853" s="62"/>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row>
    <row r="854" spans="1:35" ht="30" customHeight="1" x14ac:dyDescent="0.2">
      <c r="A854" s="49"/>
      <c r="B854" s="49"/>
      <c r="C854" s="49"/>
      <c r="D854" s="49"/>
      <c r="E854" s="61"/>
      <c r="F854" s="62"/>
      <c r="G854" s="62"/>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row>
    <row r="855" spans="1:35" ht="30" customHeight="1" x14ac:dyDescent="0.2">
      <c r="A855" s="49"/>
      <c r="B855" s="49"/>
      <c r="C855" s="49"/>
      <c r="D855" s="49"/>
      <c r="E855" s="61"/>
      <c r="F855" s="62"/>
      <c r="G855" s="62"/>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row>
    <row r="856" spans="1:35" ht="30" customHeight="1" x14ac:dyDescent="0.2">
      <c r="A856" s="49"/>
      <c r="B856" s="49"/>
      <c r="C856" s="49"/>
      <c r="D856" s="49"/>
      <c r="E856" s="61"/>
      <c r="F856" s="62"/>
      <c r="G856" s="62"/>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row>
    <row r="857" spans="1:35" ht="30" customHeight="1" x14ac:dyDescent="0.2">
      <c r="A857" s="49"/>
      <c r="B857" s="49"/>
      <c r="C857" s="49"/>
      <c r="D857" s="49"/>
      <c r="E857" s="61"/>
      <c r="F857" s="62"/>
      <c r="G857" s="62"/>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row>
    <row r="858" spans="1:35" ht="30" customHeight="1" x14ac:dyDescent="0.2">
      <c r="A858" s="49"/>
      <c r="B858" s="49"/>
      <c r="C858" s="49"/>
      <c r="D858" s="49"/>
      <c r="E858" s="61"/>
      <c r="F858" s="62"/>
      <c r="G858" s="62"/>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row>
    <row r="859" spans="1:35" ht="30" customHeight="1" x14ac:dyDescent="0.2">
      <c r="A859" s="49"/>
      <c r="B859" s="49"/>
      <c r="C859" s="49"/>
      <c r="D859" s="49"/>
      <c r="E859" s="61"/>
      <c r="F859" s="62"/>
      <c r="G859" s="62"/>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row>
    <row r="860" spans="1:35" ht="30" customHeight="1" x14ac:dyDescent="0.2">
      <c r="A860" s="49"/>
      <c r="B860" s="49"/>
      <c r="C860" s="49"/>
      <c r="D860" s="49"/>
      <c r="E860" s="61"/>
      <c r="F860" s="62"/>
      <c r="G860" s="62"/>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row>
    <row r="861" spans="1:35" ht="30" customHeight="1" x14ac:dyDescent="0.2">
      <c r="A861" s="49"/>
      <c r="B861" s="49"/>
      <c r="C861" s="49"/>
      <c r="D861" s="49"/>
      <c r="E861" s="61"/>
      <c r="F861" s="62"/>
      <c r="G861" s="62"/>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row>
    <row r="862" spans="1:35" ht="30" customHeight="1" x14ac:dyDescent="0.2">
      <c r="A862" s="49"/>
      <c r="B862" s="49"/>
      <c r="C862" s="49"/>
      <c r="D862" s="49"/>
      <c r="E862" s="61"/>
      <c r="F862" s="62"/>
      <c r="G862" s="62"/>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row>
    <row r="863" spans="1:35" ht="30" customHeight="1" x14ac:dyDescent="0.2">
      <c r="A863" s="49"/>
      <c r="B863" s="49"/>
      <c r="C863" s="49"/>
      <c r="D863" s="49"/>
      <c r="E863" s="61"/>
      <c r="F863" s="62"/>
      <c r="G863" s="62"/>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row>
    <row r="864" spans="1:35" ht="30" customHeight="1" x14ac:dyDescent="0.2">
      <c r="A864" s="49"/>
      <c r="B864" s="49"/>
      <c r="C864" s="49"/>
      <c r="D864" s="49"/>
      <c r="E864" s="61"/>
      <c r="F864" s="62"/>
      <c r="G864" s="62"/>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row>
    <row r="865" spans="1:35" ht="30" customHeight="1" x14ac:dyDescent="0.2">
      <c r="A865" s="49"/>
      <c r="B865" s="49"/>
      <c r="C865" s="49"/>
      <c r="D865" s="49"/>
      <c r="E865" s="61"/>
      <c r="F865" s="62"/>
      <c r="G865" s="62"/>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row>
    <row r="866" spans="1:35" ht="30" customHeight="1" x14ac:dyDescent="0.2">
      <c r="A866" s="49"/>
      <c r="B866" s="49"/>
      <c r="C866" s="49"/>
      <c r="D866" s="49"/>
      <c r="E866" s="61"/>
      <c r="F866" s="62"/>
      <c r="G866" s="62"/>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row>
    <row r="867" spans="1:35" ht="30" customHeight="1" x14ac:dyDescent="0.2">
      <c r="A867" s="49"/>
      <c r="B867" s="49"/>
      <c r="C867" s="49"/>
      <c r="D867" s="49"/>
      <c r="E867" s="61"/>
      <c r="F867" s="62"/>
      <c r="G867" s="62"/>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row>
    <row r="868" spans="1:35" ht="30" customHeight="1" x14ac:dyDescent="0.2">
      <c r="A868" s="49"/>
      <c r="B868" s="49"/>
      <c r="C868" s="49"/>
      <c r="D868" s="49"/>
      <c r="E868" s="61"/>
      <c r="F868" s="62"/>
      <c r="G868" s="62"/>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row>
    <row r="869" spans="1:35" ht="30" customHeight="1" x14ac:dyDescent="0.2">
      <c r="A869" s="49"/>
      <c r="B869" s="49"/>
      <c r="C869" s="49"/>
      <c r="D869" s="49"/>
      <c r="E869" s="61"/>
      <c r="F869" s="62"/>
      <c r="G869" s="62"/>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row>
    <row r="870" spans="1:35" ht="30" customHeight="1" x14ac:dyDescent="0.2">
      <c r="A870" s="49"/>
      <c r="B870" s="49"/>
      <c r="C870" s="49"/>
      <c r="D870" s="49"/>
      <c r="E870" s="61"/>
      <c r="F870" s="62"/>
      <c r="G870" s="62"/>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row>
    <row r="871" spans="1:35" ht="30" customHeight="1" x14ac:dyDescent="0.2">
      <c r="A871" s="49"/>
      <c r="B871" s="49"/>
      <c r="C871" s="49"/>
      <c r="D871" s="49"/>
      <c r="E871" s="61"/>
      <c r="F871" s="62"/>
      <c r="G871" s="62"/>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row>
    <row r="872" spans="1:35" ht="30" customHeight="1" x14ac:dyDescent="0.2">
      <c r="A872" s="49"/>
      <c r="B872" s="49"/>
      <c r="C872" s="49"/>
      <c r="D872" s="49"/>
      <c r="E872" s="61"/>
      <c r="F872" s="62"/>
      <c r="G872" s="62"/>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row>
    <row r="873" spans="1:35" ht="30" customHeight="1" x14ac:dyDescent="0.2">
      <c r="A873" s="49"/>
      <c r="B873" s="49"/>
      <c r="C873" s="49"/>
      <c r="D873" s="49"/>
      <c r="E873" s="61"/>
      <c r="F873" s="62"/>
      <c r="G873" s="62"/>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row>
    <row r="874" spans="1:35" ht="30" customHeight="1" x14ac:dyDescent="0.2">
      <c r="A874" s="49"/>
      <c r="B874" s="49"/>
      <c r="C874" s="49"/>
      <c r="D874" s="49"/>
      <c r="E874" s="61"/>
      <c r="F874" s="62"/>
      <c r="G874" s="62"/>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row>
    <row r="875" spans="1:35" ht="30" customHeight="1" x14ac:dyDescent="0.2">
      <c r="A875" s="49"/>
      <c r="B875" s="49"/>
      <c r="C875" s="49"/>
      <c r="D875" s="49"/>
      <c r="E875" s="61"/>
      <c r="F875" s="62"/>
      <c r="G875" s="62"/>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row>
    <row r="876" spans="1:35" ht="30" customHeight="1" x14ac:dyDescent="0.2">
      <c r="A876" s="49"/>
      <c r="B876" s="49"/>
      <c r="C876" s="49"/>
      <c r="D876" s="49"/>
      <c r="E876" s="61"/>
      <c r="F876" s="62"/>
      <c r="G876" s="62"/>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row>
    <row r="877" spans="1:35" ht="30" customHeight="1" x14ac:dyDescent="0.2">
      <c r="A877" s="49"/>
      <c r="B877" s="49"/>
      <c r="C877" s="49"/>
      <c r="D877" s="49"/>
      <c r="E877" s="61"/>
      <c r="F877" s="62"/>
      <c r="G877" s="62"/>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row>
    <row r="878" spans="1:35" ht="30" customHeight="1" x14ac:dyDescent="0.2">
      <c r="A878" s="49"/>
      <c r="B878" s="49"/>
      <c r="C878" s="49"/>
      <c r="D878" s="49"/>
      <c r="E878" s="61"/>
      <c r="F878" s="62"/>
      <c r="G878" s="62"/>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row>
    <row r="879" spans="1:35" ht="30" customHeight="1" x14ac:dyDescent="0.2">
      <c r="A879" s="49"/>
      <c r="B879" s="49"/>
      <c r="C879" s="49"/>
      <c r="D879" s="49"/>
      <c r="E879" s="61"/>
      <c r="F879" s="62"/>
      <c r="G879" s="62"/>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row>
    <row r="880" spans="1:35" ht="30" customHeight="1" x14ac:dyDescent="0.2">
      <c r="A880" s="49"/>
      <c r="B880" s="49"/>
      <c r="C880" s="49"/>
      <c r="D880" s="49"/>
      <c r="E880" s="61"/>
      <c r="F880" s="62"/>
      <c r="G880" s="62"/>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row>
    <row r="881" spans="1:35" ht="30" customHeight="1" x14ac:dyDescent="0.2">
      <c r="A881" s="49"/>
      <c r="B881" s="49"/>
      <c r="C881" s="49"/>
      <c r="D881" s="49"/>
      <c r="E881" s="61"/>
      <c r="F881" s="62"/>
      <c r="G881" s="62"/>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row>
    <row r="882" spans="1:35" ht="30" customHeight="1" x14ac:dyDescent="0.2">
      <c r="A882" s="49"/>
      <c r="B882" s="49"/>
      <c r="C882" s="49"/>
      <c r="D882" s="49"/>
      <c r="E882" s="61"/>
      <c r="F882" s="62"/>
      <c r="G882" s="62"/>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row>
    <row r="883" spans="1:35" ht="30" customHeight="1" x14ac:dyDescent="0.2">
      <c r="A883" s="49"/>
      <c r="B883" s="49"/>
      <c r="C883" s="49"/>
      <c r="D883" s="49"/>
      <c r="E883" s="61"/>
      <c r="F883" s="62"/>
      <c r="G883" s="62"/>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row>
    <row r="884" spans="1:35" ht="30" customHeight="1" x14ac:dyDescent="0.2">
      <c r="A884" s="49"/>
      <c r="B884" s="49"/>
      <c r="C884" s="49"/>
      <c r="D884" s="49"/>
      <c r="E884" s="61"/>
      <c r="F884" s="62"/>
      <c r="G884" s="62"/>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row>
    <row r="885" spans="1:35" ht="30" customHeight="1" x14ac:dyDescent="0.2">
      <c r="A885" s="49"/>
      <c r="B885" s="49"/>
      <c r="C885" s="49"/>
      <c r="D885" s="49"/>
      <c r="E885" s="61"/>
      <c r="F885" s="62"/>
      <c r="G885" s="62"/>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row>
    <row r="886" spans="1:35" ht="30" customHeight="1" x14ac:dyDescent="0.2">
      <c r="A886" s="49"/>
      <c r="B886" s="49"/>
      <c r="C886" s="49"/>
      <c r="D886" s="49"/>
      <c r="E886" s="61"/>
      <c r="F886" s="62"/>
      <c r="G886" s="62"/>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row>
    <row r="887" spans="1:35" ht="30" customHeight="1" x14ac:dyDescent="0.2">
      <c r="A887" s="49"/>
      <c r="B887" s="49"/>
      <c r="C887" s="49"/>
      <c r="D887" s="49"/>
      <c r="E887" s="61"/>
      <c r="F887" s="62"/>
      <c r="G887" s="62"/>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row>
    <row r="888" spans="1:35" ht="30" customHeight="1" x14ac:dyDescent="0.2">
      <c r="A888" s="49"/>
      <c r="B888" s="49"/>
      <c r="C888" s="49"/>
      <c r="D888" s="49"/>
      <c r="E888" s="61"/>
      <c r="F888" s="62"/>
      <c r="G888" s="62"/>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row>
    <row r="889" spans="1:35" ht="30" customHeight="1" x14ac:dyDescent="0.2">
      <c r="A889" s="49"/>
      <c r="B889" s="49"/>
      <c r="C889" s="49"/>
      <c r="D889" s="49"/>
      <c r="E889" s="61"/>
      <c r="F889" s="62"/>
      <c r="G889" s="62"/>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row>
    <row r="890" spans="1:35" ht="30" customHeight="1" x14ac:dyDescent="0.2">
      <c r="A890" s="49"/>
      <c r="B890" s="49"/>
      <c r="C890" s="49"/>
      <c r="D890" s="49"/>
      <c r="E890" s="61"/>
      <c r="F890" s="62"/>
      <c r="G890" s="62"/>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row>
    <row r="891" spans="1:35" ht="30" customHeight="1" x14ac:dyDescent="0.2">
      <c r="A891" s="49"/>
      <c r="B891" s="49"/>
      <c r="C891" s="49"/>
      <c r="D891" s="49"/>
      <c r="E891" s="61"/>
      <c r="F891" s="62"/>
      <c r="G891" s="62"/>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row>
    <row r="892" spans="1:35" ht="30" customHeight="1" x14ac:dyDescent="0.2">
      <c r="A892" s="49"/>
      <c r="B892" s="49"/>
      <c r="C892" s="49"/>
      <c r="D892" s="49"/>
      <c r="E892" s="61"/>
      <c r="F892" s="62"/>
      <c r="G892" s="62"/>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row>
    <row r="893" spans="1:35" ht="30" customHeight="1" x14ac:dyDescent="0.2">
      <c r="A893" s="49"/>
      <c r="B893" s="49"/>
      <c r="C893" s="49"/>
      <c r="D893" s="49"/>
      <c r="E893" s="61"/>
      <c r="F893" s="62"/>
      <c r="G893" s="62"/>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row>
    <row r="894" spans="1:35" ht="30" customHeight="1" x14ac:dyDescent="0.2">
      <c r="A894" s="49"/>
      <c r="B894" s="49"/>
      <c r="C894" s="49"/>
      <c r="D894" s="49"/>
      <c r="E894" s="61"/>
      <c r="F894" s="62"/>
      <c r="G894" s="62"/>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row>
    <row r="895" spans="1:35" ht="30" customHeight="1" x14ac:dyDescent="0.2">
      <c r="A895" s="49"/>
      <c r="B895" s="49"/>
      <c r="C895" s="49"/>
      <c r="D895" s="49"/>
      <c r="E895" s="61"/>
      <c r="F895" s="62"/>
      <c r="G895" s="62"/>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row>
    <row r="896" spans="1:35" ht="30" customHeight="1" x14ac:dyDescent="0.2">
      <c r="A896" s="49"/>
      <c r="B896" s="49"/>
      <c r="C896" s="49"/>
      <c r="D896" s="49"/>
      <c r="E896" s="61"/>
      <c r="F896" s="62"/>
      <c r="G896" s="62"/>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row>
    <row r="897" spans="1:35" ht="30" customHeight="1" x14ac:dyDescent="0.2">
      <c r="A897" s="49"/>
      <c r="B897" s="49"/>
      <c r="C897" s="49"/>
      <c r="D897" s="49"/>
      <c r="E897" s="61"/>
      <c r="F897" s="62"/>
      <c r="G897" s="62"/>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row>
    <row r="898" spans="1:35" ht="30" customHeight="1" x14ac:dyDescent="0.2">
      <c r="A898" s="49"/>
      <c r="B898" s="49"/>
      <c r="C898" s="49"/>
      <c r="D898" s="49"/>
      <c r="E898" s="61"/>
      <c r="F898" s="62"/>
      <c r="G898" s="62"/>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row>
    <row r="899" spans="1:35" ht="30" customHeight="1" x14ac:dyDescent="0.2">
      <c r="A899" s="49"/>
      <c r="B899" s="49"/>
      <c r="C899" s="49"/>
      <c r="D899" s="49"/>
      <c r="E899" s="61"/>
      <c r="F899" s="62"/>
      <c r="G899" s="62"/>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row>
    <row r="900" spans="1:35" ht="30" customHeight="1" x14ac:dyDescent="0.2">
      <c r="A900" s="49"/>
      <c r="B900" s="49"/>
      <c r="C900" s="49"/>
      <c r="D900" s="49"/>
      <c r="E900" s="61"/>
      <c r="F900" s="62"/>
      <c r="G900" s="62"/>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row>
    <row r="901" spans="1:35" ht="30" customHeight="1" x14ac:dyDescent="0.2">
      <c r="A901" s="49"/>
      <c r="B901" s="49"/>
      <c r="C901" s="49"/>
      <c r="D901" s="49"/>
      <c r="E901" s="61"/>
      <c r="F901" s="62"/>
      <c r="G901" s="62"/>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row>
    <row r="902" spans="1:35" ht="30" customHeight="1" x14ac:dyDescent="0.2">
      <c r="A902" s="49"/>
      <c r="B902" s="49"/>
      <c r="C902" s="49"/>
      <c r="D902" s="49"/>
      <c r="E902" s="61"/>
      <c r="F902" s="62"/>
      <c r="G902" s="62"/>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row>
    <row r="903" spans="1:35" ht="30" customHeight="1" x14ac:dyDescent="0.2">
      <c r="A903" s="49"/>
      <c r="B903" s="49"/>
      <c r="C903" s="49"/>
      <c r="D903" s="49"/>
      <c r="E903" s="61"/>
      <c r="F903" s="62"/>
      <c r="G903" s="62"/>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row>
    <row r="904" spans="1:35" ht="30" customHeight="1" x14ac:dyDescent="0.2">
      <c r="A904" s="49"/>
      <c r="B904" s="49"/>
      <c r="C904" s="49"/>
      <c r="D904" s="49"/>
      <c r="E904" s="61"/>
      <c r="F904" s="62"/>
      <c r="G904" s="62"/>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row>
    <row r="905" spans="1:35" ht="30" customHeight="1" x14ac:dyDescent="0.2">
      <c r="A905" s="49"/>
      <c r="B905" s="49"/>
      <c r="C905" s="49"/>
      <c r="D905" s="49"/>
      <c r="E905" s="61"/>
      <c r="F905" s="62"/>
      <c r="G905" s="62"/>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row>
    <row r="906" spans="1:35" ht="30" customHeight="1" x14ac:dyDescent="0.2">
      <c r="A906" s="49"/>
      <c r="B906" s="49"/>
      <c r="C906" s="49"/>
      <c r="D906" s="49"/>
      <c r="E906" s="61"/>
      <c r="F906" s="62"/>
      <c r="G906" s="62"/>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row>
    <row r="907" spans="1:35" ht="30" customHeight="1" x14ac:dyDescent="0.2">
      <c r="A907" s="49"/>
      <c r="B907" s="49"/>
      <c r="C907" s="49"/>
      <c r="D907" s="49"/>
      <c r="E907" s="61"/>
      <c r="F907" s="62"/>
      <c r="G907" s="62"/>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row>
    <row r="908" spans="1:35" ht="30" customHeight="1" x14ac:dyDescent="0.2">
      <c r="A908" s="49"/>
      <c r="B908" s="49"/>
      <c r="C908" s="49"/>
      <c r="D908" s="49"/>
      <c r="E908" s="61"/>
      <c r="F908" s="62"/>
      <c r="G908" s="62"/>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row>
    <row r="909" spans="1:35" ht="30" customHeight="1" x14ac:dyDescent="0.2">
      <c r="A909" s="49"/>
      <c r="B909" s="49"/>
      <c r="C909" s="49"/>
      <c r="D909" s="49"/>
      <c r="E909" s="61"/>
      <c r="F909" s="62"/>
      <c r="G909" s="62"/>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row>
    <row r="910" spans="1:35" ht="30" customHeight="1" x14ac:dyDescent="0.2">
      <c r="A910" s="49"/>
      <c r="B910" s="49"/>
      <c r="C910" s="49"/>
      <c r="D910" s="49"/>
      <c r="E910" s="61"/>
      <c r="F910" s="62"/>
      <c r="G910" s="62"/>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row>
    <row r="911" spans="1:35" ht="30" customHeight="1" x14ac:dyDescent="0.2">
      <c r="A911" s="49"/>
      <c r="B911" s="49"/>
      <c r="C911" s="49"/>
      <c r="D911" s="49"/>
      <c r="E911" s="61"/>
      <c r="F911" s="62"/>
      <c r="G911" s="62"/>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row>
    <row r="912" spans="1:35" ht="30" customHeight="1" x14ac:dyDescent="0.2">
      <c r="A912" s="49"/>
      <c r="B912" s="49"/>
      <c r="C912" s="49"/>
      <c r="D912" s="49"/>
      <c r="E912" s="61"/>
      <c r="F912" s="62"/>
      <c r="G912" s="62"/>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row>
    <row r="913" spans="1:35" ht="30" customHeight="1" x14ac:dyDescent="0.2">
      <c r="A913" s="49"/>
      <c r="B913" s="49"/>
      <c r="C913" s="49"/>
      <c r="D913" s="49"/>
      <c r="E913" s="61"/>
      <c r="F913" s="62"/>
      <c r="G913" s="62"/>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row>
    <row r="914" spans="1:35" ht="30" customHeight="1" x14ac:dyDescent="0.2">
      <c r="A914" s="49"/>
      <c r="B914" s="49"/>
      <c r="C914" s="49"/>
      <c r="D914" s="49"/>
      <c r="E914" s="61"/>
      <c r="F914" s="62"/>
      <c r="G914" s="62"/>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row>
    <row r="915" spans="1:35" ht="30" customHeight="1" x14ac:dyDescent="0.2">
      <c r="A915" s="49"/>
      <c r="B915" s="49"/>
      <c r="C915" s="49"/>
      <c r="D915" s="49"/>
      <c r="E915" s="61"/>
      <c r="F915" s="62"/>
      <c r="G915" s="62"/>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row>
    <row r="916" spans="1:35" ht="30" customHeight="1" x14ac:dyDescent="0.2">
      <c r="A916" s="49"/>
      <c r="B916" s="49"/>
      <c r="C916" s="49"/>
      <c r="D916" s="49"/>
      <c r="E916" s="61"/>
      <c r="F916" s="62"/>
      <c r="G916" s="62"/>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row>
    <row r="917" spans="1:35" ht="30" customHeight="1" x14ac:dyDescent="0.2">
      <c r="A917" s="49"/>
      <c r="B917" s="49"/>
      <c r="C917" s="49"/>
      <c r="D917" s="49"/>
      <c r="E917" s="61"/>
      <c r="F917" s="62"/>
      <c r="G917" s="62"/>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row>
    <row r="918" spans="1:35" ht="30" customHeight="1" x14ac:dyDescent="0.2">
      <c r="A918" s="49"/>
      <c r="B918" s="49"/>
      <c r="C918" s="49"/>
      <c r="D918" s="49"/>
      <c r="E918" s="61"/>
      <c r="F918" s="62"/>
      <c r="G918" s="62"/>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row>
    <row r="919" spans="1:35" ht="30" customHeight="1" x14ac:dyDescent="0.2">
      <c r="A919" s="49"/>
      <c r="B919" s="49"/>
      <c r="C919" s="49"/>
      <c r="D919" s="49"/>
      <c r="E919" s="61"/>
      <c r="F919" s="62"/>
      <c r="G919" s="62"/>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row>
    <row r="920" spans="1:35" ht="30" customHeight="1" x14ac:dyDescent="0.2">
      <c r="A920" s="49"/>
      <c r="B920" s="49"/>
      <c r="C920" s="49"/>
      <c r="D920" s="49"/>
      <c r="E920" s="61"/>
      <c r="F920" s="62"/>
      <c r="G920" s="62"/>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row>
    <row r="921" spans="1:35" ht="30" customHeight="1" x14ac:dyDescent="0.2">
      <c r="A921" s="49"/>
      <c r="B921" s="49"/>
      <c r="C921" s="49"/>
      <c r="D921" s="49"/>
      <c r="E921" s="61"/>
      <c r="F921" s="62"/>
      <c r="G921" s="62"/>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row>
    <row r="922" spans="1:35" ht="30" customHeight="1" x14ac:dyDescent="0.2">
      <c r="A922" s="49"/>
      <c r="B922" s="49"/>
      <c r="C922" s="49"/>
      <c r="D922" s="49"/>
      <c r="E922" s="61"/>
      <c r="F922" s="62"/>
      <c r="G922" s="62"/>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row>
    <row r="923" spans="1:35" ht="30" customHeight="1" x14ac:dyDescent="0.2">
      <c r="A923" s="49"/>
      <c r="B923" s="49"/>
      <c r="C923" s="49"/>
      <c r="D923" s="49"/>
      <c r="E923" s="61"/>
      <c r="F923" s="62"/>
      <c r="G923" s="62"/>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row>
    <row r="924" spans="1:35" ht="30" customHeight="1" x14ac:dyDescent="0.2">
      <c r="A924" s="49"/>
      <c r="B924" s="49"/>
      <c r="C924" s="49"/>
      <c r="D924" s="49"/>
      <c r="E924" s="61"/>
      <c r="F924" s="62"/>
      <c r="G924" s="62"/>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row>
    <row r="925" spans="1:35" ht="30" customHeight="1" x14ac:dyDescent="0.2">
      <c r="A925" s="49"/>
      <c r="B925" s="49"/>
      <c r="C925" s="49"/>
      <c r="D925" s="49"/>
      <c r="E925" s="61"/>
      <c r="F925" s="62"/>
      <c r="G925" s="62"/>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row>
    <row r="926" spans="1:35" ht="30" customHeight="1" x14ac:dyDescent="0.2">
      <c r="A926" s="49"/>
      <c r="B926" s="49"/>
      <c r="C926" s="49"/>
      <c r="D926" s="49"/>
      <c r="E926" s="61"/>
      <c r="F926" s="62"/>
      <c r="G926" s="62"/>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row>
    <row r="927" spans="1:35" ht="30" customHeight="1" x14ac:dyDescent="0.2">
      <c r="A927" s="49"/>
      <c r="B927" s="49"/>
      <c r="C927" s="49"/>
      <c r="D927" s="49"/>
      <c r="E927" s="61"/>
      <c r="F927" s="62"/>
      <c r="G927" s="62"/>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row>
    <row r="928" spans="1:35" ht="30" customHeight="1" x14ac:dyDescent="0.2">
      <c r="A928" s="49"/>
      <c r="B928" s="49"/>
      <c r="C928" s="49"/>
      <c r="D928" s="49"/>
      <c r="E928" s="61"/>
      <c r="F928" s="62"/>
      <c r="G928" s="62"/>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row>
    <row r="929" spans="1:35" ht="30" customHeight="1" x14ac:dyDescent="0.2">
      <c r="A929" s="49"/>
      <c r="B929" s="49"/>
      <c r="C929" s="49"/>
      <c r="D929" s="49"/>
      <c r="E929" s="61"/>
      <c r="F929" s="62"/>
      <c r="G929" s="62"/>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row>
    <row r="930" spans="1:35" ht="30" customHeight="1" x14ac:dyDescent="0.2">
      <c r="A930" s="49"/>
      <c r="B930" s="49"/>
      <c r="C930" s="49"/>
      <c r="D930" s="49"/>
      <c r="E930" s="61"/>
      <c r="F930" s="62"/>
      <c r="G930" s="62"/>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row>
    <row r="931" spans="1:35" ht="30" customHeight="1" x14ac:dyDescent="0.2">
      <c r="A931" s="49"/>
      <c r="B931" s="49"/>
      <c r="C931" s="49"/>
      <c r="D931" s="49"/>
      <c r="E931" s="61"/>
      <c r="F931" s="62"/>
      <c r="G931" s="62"/>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row>
    <row r="932" spans="1:35" ht="30" customHeight="1" x14ac:dyDescent="0.2">
      <c r="A932" s="49"/>
      <c r="B932" s="49"/>
      <c r="C932" s="49"/>
      <c r="D932" s="49"/>
      <c r="E932" s="61"/>
      <c r="F932" s="62"/>
      <c r="G932" s="62"/>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row>
    <row r="933" spans="1:35" ht="30" customHeight="1" x14ac:dyDescent="0.2">
      <c r="A933" s="49"/>
      <c r="B933" s="49"/>
      <c r="C933" s="49"/>
      <c r="D933" s="49"/>
      <c r="E933" s="61"/>
      <c r="F933" s="62"/>
      <c r="G933" s="62"/>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row>
    <row r="934" spans="1:35" ht="30" customHeight="1" x14ac:dyDescent="0.2">
      <c r="A934" s="49"/>
      <c r="B934" s="49"/>
      <c r="C934" s="49"/>
      <c r="D934" s="49"/>
      <c r="E934" s="61"/>
      <c r="F934" s="62"/>
      <c r="G934" s="62"/>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row>
    <row r="935" spans="1:35" ht="30" customHeight="1" x14ac:dyDescent="0.2">
      <c r="A935" s="49"/>
      <c r="B935" s="49"/>
      <c r="C935" s="49"/>
      <c r="D935" s="49"/>
      <c r="E935" s="61"/>
      <c r="F935" s="62"/>
      <c r="G935" s="62"/>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row>
    <row r="936" spans="1:35" ht="30" customHeight="1" x14ac:dyDescent="0.2">
      <c r="A936" s="49"/>
      <c r="B936" s="49"/>
      <c r="C936" s="49"/>
      <c r="D936" s="49"/>
      <c r="E936" s="61"/>
      <c r="F936" s="62"/>
      <c r="G936" s="62"/>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row>
    <row r="937" spans="1:35" ht="30" customHeight="1" x14ac:dyDescent="0.2">
      <c r="A937" s="49"/>
      <c r="B937" s="49"/>
      <c r="C937" s="49"/>
      <c r="D937" s="49"/>
      <c r="E937" s="61"/>
      <c r="F937" s="62"/>
      <c r="G937" s="62"/>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row>
    <row r="938" spans="1:35" ht="30" customHeight="1" x14ac:dyDescent="0.2">
      <c r="A938" s="49"/>
      <c r="B938" s="49"/>
      <c r="C938" s="49"/>
      <c r="D938" s="49"/>
      <c r="E938" s="61"/>
      <c r="F938" s="62"/>
      <c r="G938" s="62"/>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row>
    <row r="939" spans="1:35" ht="30" customHeight="1" x14ac:dyDescent="0.2">
      <c r="A939" s="49"/>
      <c r="B939" s="49"/>
      <c r="C939" s="49"/>
      <c r="D939" s="49"/>
      <c r="E939" s="61"/>
      <c r="F939" s="62"/>
      <c r="G939" s="62"/>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row>
    <row r="940" spans="1:35" ht="30" customHeight="1" x14ac:dyDescent="0.2">
      <c r="A940" s="49"/>
      <c r="B940" s="49"/>
      <c r="C940" s="49"/>
      <c r="D940" s="49"/>
      <c r="E940" s="61"/>
      <c r="F940" s="62"/>
      <c r="G940" s="62"/>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row>
    <row r="941" spans="1:35" ht="30" customHeight="1" x14ac:dyDescent="0.2">
      <c r="A941" s="49"/>
      <c r="B941" s="49"/>
      <c r="C941" s="49"/>
      <c r="D941" s="49"/>
      <c r="E941" s="61"/>
      <c r="F941" s="62"/>
      <c r="G941" s="62"/>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row>
    <row r="942" spans="1:35" ht="30" customHeight="1" x14ac:dyDescent="0.2">
      <c r="A942" s="49"/>
      <c r="B942" s="49"/>
      <c r="C942" s="49"/>
      <c r="D942" s="49"/>
      <c r="E942" s="61"/>
      <c r="F942" s="62"/>
      <c r="G942" s="62"/>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row>
    <row r="943" spans="1:35" ht="30" customHeight="1" x14ac:dyDescent="0.2">
      <c r="A943" s="49"/>
      <c r="B943" s="49"/>
      <c r="C943" s="49"/>
      <c r="D943" s="49"/>
      <c r="E943" s="61"/>
      <c r="F943" s="62"/>
      <c r="G943" s="62"/>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row>
    <row r="944" spans="1:35" ht="30" customHeight="1" x14ac:dyDescent="0.2">
      <c r="A944" s="49"/>
      <c r="B944" s="49"/>
      <c r="C944" s="49"/>
      <c r="D944" s="49"/>
      <c r="E944" s="61"/>
      <c r="F944" s="62"/>
      <c r="G944" s="62"/>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row>
    <row r="945" spans="1:35" ht="30" customHeight="1" x14ac:dyDescent="0.2">
      <c r="A945" s="49"/>
      <c r="B945" s="49"/>
      <c r="C945" s="49"/>
      <c r="D945" s="49"/>
      <c r="E945" s="61"/>
      <c r="F945" s="62"/>
      <c r="G945" s="62"/>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row>
    <row r="946" spans="1:35" ht="30" customHeight="1" x14ac:dyDescent="0.2">
      <c r="A946" s="49"/>
      <c r="B946" s="49"/>
      <c r="C946" s="49"/>
      <c r="D946" s="49"/>
      <c r="E946" s="61"/>
      <c r="F946" s="62"/>
      <c r="G946" s="62"/>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row>
    <row r="947" spans="1:35" ht="30" customHeight="1" x14ac:dyDescent="0.2">
      <c r="A947" s="49"/>
      <c r="B947" s="49"/>
      <c r="C947" s="49"/>
      <c r="D947" s="49"/>
      <c r="E947" s="61"/>
      <c r="F947" s="62"/>
      <c r="G947" s="62"/>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row>
    <row r="948" spans="1:35" ht="30" customHeight="1" x14ac:dyDescent="0.2">
      <c r="A948" s="49"/>
      <c r="B948" s="49"/>
      <c r="C948" s="49"/>
      <c r="D948" s="49"/>
      <c r="E948" s="61"/>
      <c r="F948" s="62"/>
      <c r="G948" s="62"/>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row>
    <row r="949" spans="1:35" ht="30" customHeight="1" x14ac:dyDescent="0.2">
      <c r="A949" s="49"/>
      <c r="B949" s="49"/>
      <c r="C949" s="49"/>
      <c r="D949" s="49"/>
      <c r="E949" s="61"/>
      <c r="F949" s="62"/>
      <c r="G949" s="62"/>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row>
    <row r="950" spans="1:35" ht="30" customHeight="1" x14ac:dyDescent="0.2">
      <c r="A950" s="49"/>
      <c r="B950" s="49"/>
      <c r="C950" s="49"/>
      <c r="D950" s="49"/>
      <c r="E950" s="61"/>
      <c r="F950" s="62"/>
      <c r="G950" s="62"/>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row>
    <row r="951" spans="1:35" ht="30" customHeight="1" x14ac:dyDescent="0.2">
      <c r="A951" s="49"/>
      <c r="B951" s="49"/>
      <c r="C951" s="49"/>
      <c r="D951" s="49"/>
      <c r="E951" s="61"/>
      <c r="F951" s="62"/>
      <c r="G951" s="62"/>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row>
    <row r="952" spans="1:35" ht="30" customHeight="1" x14ac:dyDescent="0.2">
      <c r="A952" s="49"/>
      <c r="B952" s="49"/>
      <c r="C952" s="49"/>
      <c r="D952" s="49"/>
      <c r="E952" s="61"/>
      <c r="F952" s="62"/>
      <c r="G952" s="62"/>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row>
    <row r="953" spans="1:35" ht="30" customHeight="1" x14ac:dyDescent="0.2">
      <c r="A953" s="49"/>
      <c r="B953" s="49"/>
      <c r="C953" s="49"/>
      <c r="D953" s="49"/>
      <c r="E953" s="61"/>
      <c r="F953" s="62"/>
      <c r="G953" s="62"/>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row>
    <row r="954" spans="1:35" ht="30" customHeight="1" x14ac:dyDescent="0.2">
      <c r="A954" s="49"/>
      <c r="B954" s="49"/>
      <c r="C954" s="49"/>
      <c r="D954" s="49"/>
      <c r="E954" s="61"/>
      <c r="F954" s="62"/>
      <c r="G954" s="62"/>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row>
    <row r="955" spans="1:35" ht="30" customHeight="1" x14ac:dyDescent="0.2">
      <c r="A955" s="49"/>
      <c r="B955" s="49"/>
      <c r="C955" s="49"/>
      <c r="D955" s="49"/>
      <c r="E955" s="61"/>
      <c r="F955" s="62"/>
      <c r="G955" s="62"/>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row>
    <row r="956" spans="1:35" ht="30" customHeight="1" x14ac:dyDescent="0.2">
      <c r="A956" s="49"/>
      <c r="B956" s="49"/>
      <c r="C956" s="49"/>
      <c r="D956" s="49"/>
      <c r="E956" s="61"/>
      <c r="F956" s="62"/>
      <c r="G956" s="62"/>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row>
    <row r="957" spans="1:35" ht="30" customHeight="1" x14ac:dyDescent="0.2">
      <c r="A957" s="49"/>
      <c r="B957" s="49"/>
      <c r="C957" s="49"/>
      <c r="D957" s="49"/>
      <c r="E957" s="61"/>
      <c r="F957" s="62"/>
      <c r="G957" s="62"/>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row>
    <row r="958" spans="1:35" ht="30" customHeight="1" x14ac:dyDescent="0.2">
      <c r="A958" s="49"/>
      <c r="B958" s="49"/>
      <c r="C958" s="49"/>
      <c r="D958" s="49"/>
      <c r="E958" s="61"/>
      <c r="F958" s="62"/>
      <c r="G958" s="62"/>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row>
  </sheetData>
  <sheetProtection algorithmName="SHA-512" hashValue="WfYERrYNGzzYhJ5o2vp+CPEnVmn88tML5J7F5bMArR+wTmVPJoOBB3Fa3CtdAEexyqMXBQ7UI04eDzKPyMYLeg==" saltValue="8NjuI8D0DtvZYvMgLrrTJQ==" spinCount="100000" sheet="1" objects="1" scenarios="1"/>
  <mergeCells count="1219">
    <mergeCell ref="N198:N200"/>
    <mergeCell ref="O198:O200"/>
    <mergeCell ref="N173:N175"/>
    <mergeCell ref="O173:O175"/>
    <mergeCell ref="P173:P175"/>
    <mergeCell ref="Q173:Q175"/>
    <mergeCell ref="O176:O178"/>
    <mergeCell ref="P176:P178"/>
    <mergeCell ref="Q176:Q178"/>
    <mergeCell ref="O189:O191"/>
    <mergeCell ref="P189:P191"/>
    <mergeCell ref="O179:O181"/>
    <mergeCell ref="P179:P181"/>
    <mergeCell ref="Q179:Q181"/>
    <mergeCell ref="P183:Q183"/>
    <mergeCell ref="Q189:Q191"/>
    <mergeCell ref="N189:N191"/>
    <mergeCell ref="N192:N194"/>
    <mergeCell ref="O192:O194"/>
    <mergeCell ref="P192:P194"/>
    <mergeCell ref="Q192:Q194"/>
    <mergeCell ref="P148:P150"/>
    <mergeCell ref="Q148:Q150"/>
    <mergeCell ref="O151:O153"/>
    <mergeCell ref="P151:P153"/>
    <mergeCell ref="Q151:Q153"/>
    <mergeCell ref="N151:N153"/>
    <mergeCell ref="N154:N156"/>
    <mergeCell ref="O154:O156"/>
    <mergeCell ref="P154:P156"/>
    <mergeCell ref="Q154:Q156"/>
    <mergeCell ref="O157:O159"/>
    <mergeCell ref="P161:Q161"/>
    <mergeCell ref="P170:P172"/>
    <mergeCell ref="Q170:Q172"/>
    <mergeCell ref="N157:N159"/>
    <mergeCell ref="N167:N169"/>
    <mergeCell ref="O167:O169"/>
    <mergeCell ref="P167:P169"/>
    <mergeCell ref="Q167:Q169"/>
    <mergeCell ref="N170:N172"/>
    <mergeCell ref="O170:O172"/>
    <mergeCell ref="B160:O161"/>
    <mergeCell ref="P160:Q160"/>
    <mergeCell ref="F164:O164"/>
    <mergeCell ref="P164:R164"/>
    <mergeCell ref="J165:M165"/>
    <mergeCell ref="N165:N166"/>
    <mergeCell ref="O165:O166"/>
    <mergeCell ref="R165:R166"/>
    <mergeCell ref="J166:M166"/>
    <mergeCell ref="H165:H166"/>
    <mergeCell ref="I165:I166"/>
    <mergeCell ref="B198:B200"/>
    <mergeCell ref="C198:C200"/>
    <mergeCell ref="D198:D200"/>
    <mergeCell ref="E198:E200"/>
    <mergeCell ref="F198:F200"/>
    <mergeCell ref="G198:G200"/>
    <mergeCell ref="B201:B203"/>
    <mergeCell ref="C201:C203"/>
    <mergeCell ref="D201:D203"/>
    <mergeCell ref="F201:F203"/>
    <mergeCell ref="G201:G203"/>
    <mergeCell ref="H201:H203"/>
    <mergeCell ref="I201:I203"/>
    <mergeCell ref="N176:N178"/>
    <mergeCell ref="N179:N181"/>
    <mergeCell ref="H198:H200"/>
    <mergeCell ref="I198:I200"/>
    <mergeCell ref="E189:E191"/>
    <mergeCell ref="F189:F191"/>
    <mergeCell ref="G189:G191"/>
    <mergeCell ref="H189:H191"/>
    <mergeCell ref="I189:I191"/>
    <mergeCell ref="H192:H194"/>
    <mergeCell ref="I192:I194"/>
    <mergeCell ref="B189:B191"/>
    <mergeCell ref="B192:B194"/>
    <mergeCell ref="C192:C194"/>
    <mergeCell ref="D192:D194"/>
    <mergeCell ref="E192:E194"/>
    <mergeCell ref="F192:F194"/>
    <mergeCell ref="C189:C191"/>
    <mergeCell ref="N195:N197"/>
    <mergeCell ref="H157:H159"/>
    <mergeCell ref="I157:I159"/>
    <mergeCell ref="C173:C175"/>
    <mergeCell ref="D173:D175"/>
    <mergeCell ref="E173:E175"/>
    <mergeCell ref="F173:F175"/>
    <mergeCell ref="G173:G175"/>
    <mergeCell ref="H173:H175"/>
    <mergeCell ref="I173:I175"/>
    <mergeCell ref="C176:C178"/>
    <mergeCell ref="D176:D178"/>
    <mergeCell ref="E176:E178"/>
    <mergeCell ref="F176:F178"/>
    <mergeCell ref="G176:G178"/>
    <mergeCell ref="H176:H178"/>
    <mergeCell ref="I176:I178"/>
    <mergeCell ref="C167:C169"/>
    <mergeCell ref="D167:D169"/>
    <mergeCell ref="E167:E169"/>
    <mergeCell ref="F167:F169"/>
    <mergeCell ref="G167:G169"/>
    <mergeCell ref="H167:H169"/>
    <mergeCell ref="I167:I169"/>
    <mergeCell ref="H170:H172"/>
    <mergeCell ref="I170:I172"/>
    <mergeCell ref="C135:C137"/>
    <mergeCell ref="D135:D137"/>
    <mergeCell ref="F135:F137"/>
    <mergeCell ref="G135:G137"/>
    <mergeCell ref="H135:H137"/>
    <mergeCell ref="I135:I137"/>
    <mergeCell ref="E135:E137"/>
    <mergeCell ref="C142:E142"/>
    <mergeCell ref="B143:B144"/>
    <mergeCell ref="C143:C144"/>
    <mergeCell ref="D143:D144"/>
    <mergeCell ref="E143:E144"/>
    <mergeCell ref="F143:F144"/>
    <mergeCell ref="I143:I144"/>
    <mergeCell ref="C148:C150"/>
    <mergeCell ref="D148:D150"/>
    <mergeCell ref="E148:E150"/>
    <mergeCell ref="F148:F150"/>
    <mergeCell ref="G148:G150"/>
    <mergeCell ref="H148:H150"/>
    <mergeCell ref="I148:I150"/>
    <mergeCell ref="B148:B150"/>
    <mergeCell ref="H143:H144"/>
    <mergeCell ref="B145:B147"/>
    <mergeCell ref="C145:C147"/>
    <mergeCell ref="D145:D147"/>
    <mergeCell ref="E145:E147"/>
    <mergeCell ref="F145:F147"/>
    <mergeCell ref="G145:G147"/>
    <mergeCell ref="H145:H147"/>
    <mergeCell ref="I145:I147"/>
    <mergeCell ref="B179:B181"/>
    <mergeCell ref="C179:C181"/>
    <mergeCell ref="D179:D181"/>
    <mergeCell ref="F179:F181"/>
    <mergeCell ref="B173:B175"/>
    <mergeCell ref="B176:B178"/>
    <mergeCell ref="I179:I181"/>
    <mergeCell ref="G192:G194"/>
    <mergeCell ref="C195:C197"/>
    <mergeCell ref="D195:D197"/>
    <mergeCell ref="E195:E197"/>
    <mergeCell ref="F195:F197"/>
    <mergeCell ref="G195:G197"/>
    <mergeCell ref="H195:H197"/>
    <mergeCell ref="I195:I197"/>
    <mergeCell ref="D189:D191"/>
    <mergeCell ref="B195:B197"/>
    <mergeCell ref="E187:E188"/>
    <mergeCell ref="F187:F188"/>
    <mergeCell ref="G179:G181"/>
    <mergeCell ref="H179:H181"/>
    <mergeCell ref="S99:S100"/>
    <mergeCell ref="T99:T100"/>
    <mergeCell ref="Q88:Q90"/>
    <mergeCell ref="R88:R90"/>
    <mergeCell ref="P94:Q94"/>
    <mergeCell ref="T94:T95"/>
    <mergeCell ref="P95:Q95"/>
    <mergeCell ref="P98:R98"/>
    <mergeCell ref="R99:R100"/>
    <mergeCell ref="B154:B156"/>
    <mergeCell ref="C157:C159"/>
    <mergeCell ref="D157:D159"/>
    <mergeCell ref="E157:E159"/>
    <mergeCell ref="F157:F159"/>
    <mergeCell ref="G157:G159"/>
    <mergeCell ref="C164:E164"/>
    <mergeCell ref="B157:B159"/>
    <mergeCell ref="F151:F153"/>
    <mergeCell ref="G151:G153"/>
    <mergeCell ref="G154:G156"/>
    <mergeCell ref="H154:H156"/>
    <mergeCell ref="H151:H153"/>
    <mergeCell ref="I151:I153"/>
    <mergeCell ref="C154:C156"/>
    <mergeCell ref="D154:D156"/>
    <mergeCell ref="E154:E156"/>
    <mergeCell ref="F154:F156"/>
    <mergeCell ref="I154:I156"/>
    <mergeCell ref="C113:C115"/>
    <mergeCell ref="D113:D115"/>
    <mergeCell ref="E113:E115"/>
    <mergeCell ref="B135:B137"/>
    <mergeCell ref="R91:R93"/>
    <mergeCell ref="S91:S93"/>
    <mergeCell ref="R77:R78"/>
    <mergeCell ref="R79:R81"/>
    <mergeCell ref="S79:S81"/>
    <mergeCell ref="T79:T93"/>
    <mergeCell ref="S82:S84"/>
    <mergeCell ref="S85:S87"/>
    <mergeCell ref="S88:S90"/>
    <mergeCell ref="R69:R71"/>
    <mergeCell ref="S69:S71"/>
    <mergeCell ref="P72:Q72"/>
    <mergeCell ref="P73:Q73"/>
    <mergeCell ref="P76:R76"/>
    <mergeCell ref="S77:S78"/>
    <mergeCell ref="T77:T78"/>
    <mergeCell ref="Q82:Q84"/>
    <mergeCell ref="R82:R84"/>
    <mergeCell ref="P82:P84"/>
    <mergeCell ref="P85:P87"/>
    <mergeCell ref="Q85:Q87"/>
    <mergeCell ref="R85:R87"/>
    <mergeCell ref="P79:P81"/>
    <mergeCell ref="P88:P90"/>
    <mergeCell ref="P91:P93"/>
    <mergeCell ref="Q91:Q93"/>
    <mergeCell ref="T72:T73"/>
    <mergeCell ref="G79:G81"/>
    <mergeCell ref="H79:H81"/>
    <mergeCell ref="I79:I81"/>
    <mergeCell ref="N79:N81"/>
    <mergeCell ref="Q79:Q81"/>
    <mergeCell ref="P50:Q50"/>
    <mergeCell ref="T50:T51"/>
    <mergeCell ref="P51:Q51"/>
    <mergeCell ref="F54:O54"/>
    <mergeCell ref="P54:R54"/>
    <mergeCell ref="J55:M55"/>
    <mergeCell ref="P60:P62"/>
    <mergeCell ref="Q60:Q62"/>
    <mergeCell ref="I69:I71"/>
    <mergeCell ref="N69:N71"/>
    <mergeCell ref="F55:F56"/>
    <mergeCell ref="G55:G56"/>
    <mergeCell ref="H55:H56"/>
    <mergeCell ref="F77:F78"/>
    <mergeCell ref="G77:G78"/>
    <mergeCell ref="F79:F81"/>
    <mergeCell ref="P66:P68"/>
    <mergeCell ref="P69:P71"/>
    <mergeCell ref="Q63:Q65"/>
    <mergeCell ref="R63:R65"/>
    <mergeCell ref="O60:O62"/>
    <mergeCell ref="O66:O68"/>
    <mergeCell ref="O69:O71"/>
    <mergeCell ref="E66:E68"/>
    <mergeCell ref="F66:F68"/>
    <mergeCell ref="G66:G68"/>
    <mergeCell ref="H66:H68"/>
    <mergeCell ref="I55:I56"/>
    <mergeCell ref="B57:B59"/>
    <mergeCell ref="C57:C59"/>
    <mergeCell ref="O79:O81"/>
    <mergeCell ref="O82:O84"/>
    <mergeCell ref="Q66:Q68"/>
    <mergeCell ref="R66:R68"/>
    <mergeCell ref="Q57:Q59"/>
    <mergeCell ref="Q69:Q71"/>
    <mergeCell ref="R57:R59"/>
    <mergeCell ref="B79:B81"/>
    <mergeCell ref="C79:C81"/>
    <mergeCell ref="D79:D81"/>
    <mergeCell ref="E79:E81"/>
    <mergeCell ref="H63:H65"/>
    <mergeCell ref="I66:I68"/>
    <mergeCell ref="N66:N68"/>
    <mergeCell ref="B66:B68"/>
    <mergeCell ref="C66:C68"/>
    <mergeCell ref="D66:D68"/>
    <mergeCell ref="B77:B78"/>
    <mergeCell ref="C77:C78"/>
    <mergeCell ref="D77:D78"/>
    <mergeCell ref="E77:E78"/>
    <mergeCell ref="O77:O78"/>
    <mergeCell ref="I60:I62"/>
    <mergeCell ref="N60:N62"/>
    <mergeCell ref="B60:B62"/>
    <mergeCell ref="I85:I87"/>
    <mergeCell ref="N85:N87"/>
    <mergeCell ref="O85:O87"/>
    <mergeCell ref="B85:B87"/>
    <mergeCell ref="C85:C87"/>
    <mergeCell ref="D85:D87"/>
    <mergeCell ref="E85:E87"/>
    <mergeCell ref="F85:F87"/>
    <mergeCell ref="G85:G87"/>
    <mergeCell ref="H85:H87"/>
    <mergeCell ref="J78:M78"/>
    <mergeCell ref="E69:E71"/>
    <mergeCell ref="C76:E76"/>
    <mergeCell ref="F76:O76"/>
    <mergeCell ref="E60:E62"/>
    <mergeCell ref="F60:F62"/>
    <mergeCell ref="G60:G62"/>
    <mergeCell ref="H60:H62"/>
    <mergeCell ref="B69:B71"/>
    <mergeCell ref="C69:C71"/>
    <mergeCell ref="D69:D71"/>
    <mergeCell ref="F69:F71"/>
    <mergeCell ref="G69:G71"/>
    <mergeCell ref="H69:H71"/>
    <mergeCell ref="B72:O73"/>
    <mergeCell ref="O63:O65"/>
    <mergeCell ref="B63:B65"/>
    <mergeCell ref="C63:C65"/>
    <mergeCell ref="D63:D65"/>
    <mergeCell ref="E63:E65"/>
    <mergeCell ref="F63:F65"/>
    <mergeCell ref="G63:G65"/>
    <mergeCell ref="D57:D59"/>
    <mergeCell ref="E57:E59"/>
    <mergeCell ref="F57:F59"/>
    <mergeCell ref="G57:G59"/>
    <mergeCell ref="H57:H59"/>
    <mergeCell ref="I57:I59"/>
    <mergeCell ref="C47:C49"/>
    <mergeCell ref="D47:D49"/>
    <mergeCell ref="C54:E54"/>
    <mergeCell ref="B55:B56"/>
    <mergeCell ref="C55:C56"/>
    <mergeCell ref="D55:D56"/>
    <mergeCell ref="E55:E56"/>
    <mergeCell ref="B50:O51"/>
    <mergeCell ref="N44:N46"/>
    <mergeCell ref="O44:O46"/>
    <mergeCell ref="D41:D43"/>
    <mergeCell ref="E41:E43"/>
    <mergeCell ref="T28:T29"/>
    <mergeCell ref="P29:Q29"/>
    <mergeCell ref="R47:R49"/>
    <mergeCell ref="S47:S49"/>
    <mergeCell ref="G47:G49"/>
    <mergeCell ref="H47:H49"/>
    <mergeCell ref="I47:I49"/>
    <mergeCell ref="N47:N49"/>
    <mergeCell ref="O47:O49"/>
    <mergeCell ref="P47:P49"/>
    <mergeCell ref="Q47:Q49"/>
    <mergeCell ref="O57:O59"/>
    <mergeCell ref="P57:P59"/>
    <mergeCell ref="N55:N56"/>
    <mergeCell ref="O55:O56"/>
    <mergeCell ref="R55:R56"/>
    <mergeCell ref="S55:S56"/>
    <mergeCell ref="T55:T56"/>
    <mergeCell ref="Q38:Q40"/>
    <mergeCell ref="G41:G43"/>
    <mergeCell ref="H41:H43"/>
    <mergeCell ref="I41:I43"/>
    <mergeCell ref="N41:N43"/>
    <mergeCell ref="O41:O43"/>
    <mergeCell ref="P41:P43"/>
    <mergeCell ref="Q41:Q43"/>
    <mergeCell ref="G44:G46"/>
    <mergeCell ref="H44:H46"/>
    <mergeCell ref="I44:I46"/>
    <mergeCell ref="AI13:AI26"/>
    <mergeCell ref="S16:S18"/>
    <mergeCell ref="S19:S21"/>
    <mergeCell ref="S22:S24"/>
    <mergeCell ref="S25:S27"/>
    <mergeCell ref="O19:O21"/>
    <mergeCell ref="P19:P21"/>
    <mergeCell ref="Q19:Q21"/>
    <mergeCell ref="R19:R21"/>
    <mergeCell ref="G13:G15"/>
    <mergeCell ref="H13:H15"/>
    <mergeCell ref="I13:I15"/>
    <mergeCell ref="O16:O18"/>
    <mergeCell ref="P16:P18"/>
    <mergeCell ref="Q16:Q18"/>
    <mergeCell ref="R16:R18"/>
    <mergeCell ref="I63:I65"/>
    <mergeCell ref="N63:N65"/>
    <mergeCell ref="P44:P46"/>
    <mergeCell ref="Q44:Q46"/>
    <mergeCell ref="R35:R37"/>
    <mergeCell ref="R38:R40"/>
    <mergeCell ref="R41:R43"/>
    <mergeCell ref="R60:R62"/>
    <mergeCell ref="S60:S62"/>
    <mergeCell ref="P63:P65"/>
    <mergeCell ref="R44:R46"/>
    <mergeCell ref="S44:S46"/>
    <mergeCell ref="S57:S59"/>
    <mergeCell ref="T57:T71"/>
    <mergeCell ref="S63:S65"/>
    <mergeCell ref="S66:S68"/>
    <mergeCell ref="B1:S1"/>
    <mergeCell ref="B3:S3"/>
    <mergeCell ref="F4:N4"/>
    <mergeCell ref="F5:G5"/>
    <mergeCell ref="L5:M6"/>
    <mergeCell ref="N5:O5"/>
    <mergeCell ref="N6:O6"/>
    <mergeCell ref="R11:R12"/>
    <mergeCell ref="S11:S12"/>
    <mergeCell ref="C16:C18"/>
    <mergeCell ref="D16:D18"/>
    <mergeCell ref="E16:E18"/>
    <mergeCell ref="F16:F18"/>
    <mergeCell ref="G16:G18"/>
    <mergeCell ref="H16:H18"/>
    <mergeCell ref="J56:M56"/>
    <mergeCell ref="N57:N59"/>
    <mergeCell ref="G35:G37"/>
    <mergeCell ref="H35:H37"/>
    <mergeCell ref="I35:I37"/>
    <mergeCell ref="N35:N37"/>
    <mergeCell ref="O35:O37"/>
    <mergeCell ref="P35:P37"/>
    <mergeCell ref="Q35:Q37"/>
    <mergeCell ref="G38:G40"/>
    <mergeCell ref="H38:H40"/>
    <mergeCell ref="I38:I40"/>
    <mergeCell ref="N38:N40"/>
    <mergeCell ref="O38:O40"/>
    <mergeCell ref="S13:S15"/>
    <mergeCell ref="B38:B40"/>
    <mergeCell ref="C38:C40"/>
    <mergeCell ref="B11:B12"/>
    <mergeCell ref="C11:C12"/>
    <mergeCell ref="D11:D12"/>
    <mergeCell ref="J11:M11"/>
    <mergeCell ref="J12:M12"/>
    <mergeCell ref="N11:N12"/>
    <mergeCell ref="O11:O12"/>
    <mergeCell ref="B19:B21"/>
    <mergeCell ref="C19:C21"/>
    <mergeCell ref="D19:D21"/>
    <mergeCell ref="E19:E21"/>
    <mergeCell ref="F19:F21"/>
    <mergeCell ref="G19:G21"/>
    <mergeCell ref="H19:H21"/>
    <mergeCell ref="G11:G12"/>
    <mergeCell ref="H11:H12"/>
    <mergeCell ref="E11:E12"/>
    <mergeCell ref="F11:F12"/>
    <mergeCell ref="B13:B15"/>
    <mergeCell ref="C13:C15"/>
    <mergeCell ref="D13:D15"/>
    <mergeCell ref="E13:E15"/>
    <mergeCell ref="F13:F15"/>
    <mergeCell ref="I11:I12"/>
    <mergeCell ref="I16:I18"/>
    <mergeCell ref="B16:B18"/>
    <mergeCell ref="I19:I21"/>
    <mergeCell ref="N19:N21"/>
    <mergeCell ref="N13:N15"/>
    <mergeCell ref="O13:O15"/>
    <mergeCell ref="N16:N18"/>
    <mergeCell ref="T11:T12"/>
    <mergeCell ref="W11:Y11"/>
    <mergeCell ref="F6:G6"/>
    <mergeCell ref="C10:E10"/>
    <mergeCell ref="F10:O10"/>
    <mergeCell ref="P10:R10"/>
    <mergeCell ref="P13:P15"/>
    <mergeCell ref="Q13:Q15"/>
    <mergeCell ref="R13:R15"/>
    <mergeCell ref="R22:R24"/>
    <mergeCell ref="T13:T27"/>
    <mergeCell ref="D38:D40"/>
    <mergeCell ref="E38:E40"/>
    <mergeCell ref="F38:F40"/>
    <mergeCell ref="C41:C43"/>
    <mergeCell ref="F41:F43"/>
    <mergeCell ref="R33:R34"/>
    <mergeCell ref="E22:E24"/>
    <mergeCell ref="F22:F24"/>
    <mergeCell ref="G22:G24"/>
    <mergeCell ref="H22:H24"/>
    <mergeCell ref="I25:I27"/>
    <mergeCell ref="N25:N27"/>
    <mergeCell ref="O25:O27"/>
    <mergeCell ref="P25:P27"/>
    <mergeCell ref="Q25:Q27"/>
    <mergeCell ref="R25:R27"/>
    <mergeCell ref="I22:I24"/>
    <mergeCell ref="N22:N24"/>
    <mergeCell ref="O22:O24"/>
    <mergeCell ref="P22:P24"/>
    <mergeCell ref="Q22:Q24"/>
    <mergeCell ref="C60:C62"/>
    <mergeCell ref="D60:D62"/>
    <mergeCell ref="S33:S34"/>
    <mergeCell ref="T33:T34"/>
    <mergeCell ref="C32:E32"/>
    <mergeCell ref="F32:O32"/>
    <mergeCell ref="P32:R32"/>
    <mergeCell ref="B33:B34"/>
    <mergeCell ref="C33:C34"/>
    <mergeCell ref="D33:D34"/>
    <mergeCell ref="E33:E34"/>
    <mergeCell ref="F33:F34"/>
    <mergeCell ref="G33:G34"/>
    <mergeCell ref="B35:B37"/>
    <mergeCell ref="C35:C37"/>
    <mergeCell ref="D35:D37"/>
    <mergeCell ref="E35:E37"/>
    <mergeCell ref="F35:F37"/>
    <mergeCell ref="S35:S37"/>
    <mergeCell ref="T35:T49"/>
    <mergeCell ref="S38:S40"/>
    <mergeCell ref="S41:S43"/>
    <mergeCell ref="P38:P40"/>
    <mergeCell ref="E47:E49"/>
    <mergeCell ref="F47:F49"/>
    <mergeCell ref="B41:B43"/>
    <mergeCell ref="B44:B46"/>
    <mergeCell ref="C44:C46"/>
    <mergeCell ref="D44:D46"/>
    <mergeCell ref="E44:E46"/>
    <mergeCell ref="F44:F46"/>
    <mergeCell ref="B47:B49"/>
    <mergeCell ref="B25:B27"/>
    <mergeCell ref="C25:C27"/>
    <mergeCell ref="D25:D27"/>
    <mergeCell ref="E25:E27"/>
    <mergeCell ref="F25:F27"/>
    <mergeCell ref="G25:G27"/>
    <mergeCell ref="H25:H27"/>
    <mergeCell ref="P291:P293"/>
    <mergeCell ref="Q291:Q293"/>
    <mergeCell ref="P294:Q294"/>
    <mergeCell ref="P295:Q295"/>
    <mergeCell ref="B291:B293"/>
    <mergeCell ref="C291:C293"/>
    <mergeCell ref="D291:D293"/>
    <mergeCell ref="E291:E293"/>
    <mergeCell ref="F291:F293"/>
    <mergeCell ref="G291:G293"/>
    <mergeCell ref="H291:H293"/>
    <mergeCell ref="B294:O295"/>
    <mergeCell ref="H33:H34"/>
    <mergeCell ref="I33:I34"/>
    <mergeCell ref="J33:M33"/>
    <mergeCell ref="N33:N34"/>
    <mergeCell ref="J34:M34"/>
    <mergeCell ref="O33:O34"/>
    <mergeCell ref="B28:O29"/>
    <mergeCell ref="P28:Q28"/>
    <mergeCell ref="H77:H78"/>
    <mergeCell ref="I77:I78"/>
    <mergeCell ref="J77:M77"/>
    <mergeCell ref="N77:N78"/>
    <mergeCell ref="I291:I293"/>
    <mergeCell ref="B22:B24"/>
    <mergeCell ref="C22:C24"/>
    <mergeCell ref="D22:D24"/>
    <mergeCell ref="E233:E234"/>
    <mergeCell ref="F233:F234"/>
    <mergeCell ref="G233:G234"/>
    <mergeCell ref="C235:C237"/>
    <mergeCell ref="D235:D237"/>
    <mergeCell ref="E235:E237"/>
    <mergeCell ref="F235:F237"/>
    <mergeCell ref="G235:G237"/>
    <mergeCell ref="H235:H237"/>
    <mergeCell ref="I235:I237"/>
    <mergeCell ref="H233:H234"/>
    <mergeCell ref="I233:I234"/>
    <mergeCell ref="I225:I227"/>
    <mergeCell ref="C238:C240"/>
    <mergeCell ref="C233:C234"/>
    <mergeCell ref="D233:D234"/>
    <mergeCell ref="G219:G221"/>
    <mergeCell ref="I222:I224"/>
    <mergeCell ref="B165:B166"/>
    <mergeCell ref="C165:C166"/>
    <mergeCell ref="D165:D166"/>
    <mergeCell ref="E165:E166"/>
    <mergeCell ref="F165:F166"/>
    <mergeCell ref="G165:G166"/>
    <mergeCell ref="B151:B153"/>
    <mergeCell ref="C151:C153"/>
    <mergeCell ref="D151:D153"/>
    <mergeCell ref="E151:E153"/>
    <mergeCell ref="D129:D131"/>
    <mergeCell ref="N291:N293"/>
    <mergeCell ref="O291:O293"/>
    <mergeCell ref="B228:O229"/>
    <mergeCell ref="P228:Q228"/>
    <mergeCell ref="P229:Q229"/>
    <mergeCell ref="F232:O232"/>
    <mergeCell ref="P232:R232"/>
    <mergeCell ref="P250:Q250"/>
    <mergeCell ref="P251:Q251"/>
    <mergeCell ref="B225:B227"/>
    <mergeCell ref="B233:B234"/>
    <mergeCell ref="B235:B237"/>
    <mergeCell ref="B238:B240"/>
    <mergeCell ref="D238:D240"/>
    <mergeCell ref="E238:E240"/>
    <mergeCell ref="F238:F240"/>
    <mergeCell ref="G238:G240"/>
    <mergeCell ref="H244:H246"/>
    <mergeCell ref="I244:I246"/>
    <mergeCell ref="B241:B243"/>
    <mergeCell ref="B244:B246"/>
    <mergeCell ref="C244:C246"/>
    <mergeCell ref="D244:D246"/>
    <mergeCell ref="E244:E246"/>
    <mergeCell ref="C225:C227"/>
    <mergeCell ref="D225:D227"/>
    <mergeCell ref="E225:E227"/>
    <mergeCell ref="C241:C243"/>
    <mergeCell ref="F225:F227"/>
    <mergeCell ref="G225:G227"/>
    <mergeCell ref="H225:H227"/>
    <mergeCell ref="C232:E232"/>
    <mergeCell ref="R225:R227"/>
    <mergeCell ref="S225:S227"/>
    <mergeCell ref="N288:N290"/>
    <mergeCell ref="O288:O290"/>
    <mergeCell ref="P288:P290"/>
    <mergeCell ref="Q288:Q290"/>
    <mergeCell ref="B247:B249"/>
    <mergeCell ref="C247:C249"/>
    <mergeCell ref="D247:D249"/>
    <mergeCell ref="F247:F249"/>
    <mergeCell ref="G247:G249"/>
    <mergeCell ref="H247:H249"/>
    <mergeCell ref="I247:I249"/>
    <mergeCell ref="E247:E249"/>
    <mergeCell ref="C254:E254"/>
    <mergeCell ref="B255:B256"/>
    <mergeCell ref="C255:C256"/>
    <mergeCell ref="D255:D256"/>
    <mergeCell ref="E255:E256"/>
    <mergeCell ref="N247:N249"/>
    <mergeCell ref="O247:O249"/>
    <mergeCell ref="P247:P249"/>
    <mergeCell ref="Q247:Q249"/>
    <mergeCell ref="B250:O251"/>
    <mergeCell ref="F254:O254"/>
    <mergeCell ref="J255:M255"/>
    <mergeCell ref="N255:N256"/>
    <mergeCell ref="O255:O256"/>
    <mergeCell ref="J256:M256"/>
    <mergeCell ref="O260:O262"/>
    <mergeCell ref="P260:P262"/>
    <mergeCell ref="N257:N259"/>
    <mergeCell ref="O279:O281"/>
    <mergeCell ref="P279:P281"/>
    <mergeCell ref="Q279:Q281"/>
    <mergeCell ref="N222:N224"/>
    <mergeCell ref="O222:O224"/>
    <mergeCell ref="B222:B224"/>
    <mergeCell ref="C222:C224"/>
    <mergeCell ref="D222:D224"/>
    <mergeCell ref="E222:E224"/>
    <mergeCell ref="F222:F224"/>
    <mergeCell ref="G222:G224"/>
    <mergeCell ref="H222:H224"/>
    <mergeCell ref="N225:N227"/>
    <mergeCell ref="O225:O227"/>
    <mergeCell ref="P225:P227"/>
    <mergeCell ref="Q225:Q227"/>
    <mergeCell ref="R279:R281"/>
    <mergeCell ref="F244:F246"/>
    <mergeCell ref="G244:G246"/>
    <mergeCell ref="B266:B268"/>
    <mergeCell ref="O257:O259"/>
    <mergeCell ref="P257:P259"/>
    <mergeCell ref="N260:N262"/>
    <mergeCell ref="G257:G259"/>
    <mergeCell ref="H257:H259"/>
    <mergeCell ref="I257:I259"/>
    <mergeCell ref="G255:G256"/>
    <mergeCell ref="H255:H256"/>
    <mergeCell ref="B257:B259"/>
    <mergeCell ref="C257:C259"/>
    <mergeCell ref="D257:D259"/>
    <mergeCell ref="E257:E259"/>
    <mergeCell ref="S279:S281"/>
    <mergeCell ref="H269:H271"/>
    <mergeCell ref="I269:I271"/>
    <mergeCell ref="C279:C281"/>
    <mergeCell ref="D279:D281"/>
    <mergeCell ref="E279:E281"/>
    <mergeCell ref="F279:F281"/>
    <mergeCell ref="G279:G281"/>
    <mergeCell ref="H279:H281"/>
    <mergeCell ref="I279:I281"/>
    <mergeCell ref="N279:N281"/>
    <mergeCell ref="C276:E276"/>
    <mergeCell ref="H277:H278"/>
    <mergeCell ref="I277:I278"/>
    <mergeCell ref="C277:C278"/>
    <mergeCell ref="D277:D278"/>
    <mergeCell ref="E277:E278"/>
    <mergeCell ref="F277:F278"/>
    <mergeCell ref="G277:G278"/>
    <mergeCell ref="B272:O273"/>
    <mergeCell ref="F276:O276"/>
    <mergeCell ref="N277:N278"/>
    <mergeCell ref="O277:O278"/>
    <mergeCell ref="J277:M277"/>
    <mergeCell ref="J278:M278"/>
    <mergeCell ref="B269:B271"/>
    <mergeCell ref="B277:B278"/>
    <mergeCell ref="C269:C271"/>
    <mergeCell ref="D269:D271"/>
    <mergeCell ref="E269:E271"/>
    <mergeCell ref="F269:F271"/>
    <mergeCell ref="G269:G271"/>
    <mergeCell ref="N282:N284"/>
    <mergeCell ref="O282:O284"/>
    <mergeCell ref="P282:P284"/>
    <mergeCell ref="Q282:Q284"/>
    <mergeCell ref="N285:N287"/>
    <mergeCell ref="O285:O287"/>
    <mergeCell ref="C260:C262"/>
    <mergeCell ref="D260:D262"/>
    <mergeCell ref="E260:E262"/>
    <mergeCell ref="F260:F262"/>
    <mergeCell ref="G260:G262"/>
    <mergeCell ref="H260:H262"/>
    <mergeCell ref="I260:I262"/>
    <mergeCell ref="B260:B262"/>
    <mergeCell ref="B263:B265"/>
    <mergeCell ref="C263:C265"/>
    <mergeCell ref="D263:D265"/>
    <mergeCell ref="E263:E265"/>
    <mergeCell ref="F263:F265"/>
    <mergeCell ref="G263:G265"/>
    <mergeCell ref="N263:N265"/>
    <mergeCell ref="O263:O265"/>
    <mergeCell ref="P263:P265"/>
    <mergeCell ref="Q263:Q265"/>
    <mergeCell ref="O266:O268"/>
    <mergeCell ref="P266:P268"/>
    <mergeCell ref="Q266:Q268"/>
    <mergeCell ref="N266:N268"/>
    <mergeCell ref="N269:N271"/>
    <mergeCell ref="O269:O271"/>
    <mergeCell ref="P269:P271"/>
    <mergeCell ref="H282:H284"/>
    <mergeCell ref="I282:I284"/>
    <mergeCell ref="B279:B281"/>
    <mergeCell ref="B282:B284"/>
    <mergeCell ref="C282:C284"/>
    <mergeCell ref="D282:D284"/>
    <mergeCell ref="E282:E284"/>
    <mergeCell ref="F282:F284"/>
    <mergeCell ref="G282:G284"/>
    <mergeCell ref="H288:H290"/>
    <mergeCell ref="I288:I290"/>
    <mergeCell ref="C285:C287"/>
    <mergeCell ref="D285:D287"/>
    <mergeCell ref="E285:E287"/>
    <mergeCell ref="F285:F287"/>
    <mergeCell ref="G285:G287"/>
    <mergeCell ref="H285:H287"/>
    <mergeCell ref="I285:I287"/>
    <mergeCell ref="B285:B287"/>
    <mergeCell ref="B288:B290"/>
    <mergeCell ref="C288:C290"/>
    <mergeCell ref="D288:D290"/>
    <mergeCell ref="E288:E290"/>
    <mergeCell ref="F288:F290"/>
    <mergeCell ref="G288:G290"/>
    <mergeCell ref="F257:F259"/>
    <mergeCell ref="G266:G268"/>
    <mergeCell ref="H266:H268"/>
    <mergeCell ref="H263:H265"/>
    <mergeCell ref="I263:I265"/>
    <mergeCell ref="C266:C268"/>
    <mergeCell ref="D266:D268"/>
    <mergeCell ref="E266:E268"/>
    <mergeCell ref="F266:F268"/>
    <mergeCell ref="I266:I268"/>
    <mergeCell ref="F255:F256"/>
    <mergeCell ref="I255:I256"/>
    <mergeCell ref="P235:P237"/>
    <mergeCell ref="Q235:Q237"/>
    <mergeCell ref="R235:R237"/>
    <mergeCell ref="S235:S237"/>
    <mergeCell ref="Q241:Q243"/>
    <mergeCell ref="R241:R243"/>
    <mergeCell ref="N241:N243"/>
    <mergeCell ref="N238:N240"/>
    <mergeCell ref="O238:O240"/>
    <mergeCell ref="P238:P240"/>
    <mergeCell ref="Q238:Q240"/>
    <mergeCell ref="R238:R240"/>
    <mergeCell ref="S238:S240"/>
    <mergeCell ref="S241:S243"/>
    <mergeCell ref="D241:D243"/>
    <mergeCell ref="E241:E243"/>
    <mergeCell ref="F241:F243"/>
    <mergeCell ref="G241:G243"/>
    <mergeCell ref="H241:H243"/>
    <mergeCell ref="I241:I243"/>
    <mergeCell ref="O241:O243"/>
    <mergeCell ref="P241:P243"/>
    <mergeCell ref="H238:H240"/>
    <mergeCell ref="I238:I240"/>
    <mergeCell ref="S211:S212"/>
    <mergeCell ref="J212:M212"/>
    <mergeCell ref="B211:B212"/>
    <mergeCell ref="C211:C212"/>
    <mergeCell ref="D211:D212"/>
    <mergeCell ref="E211:E212"/>
    <mergeCell ref="F211:F212"/>
    <mergeCell ref="G211:G212"/>
    <mergeCell ref="H219:H221"/>
    <mergeCell ref="I219:I221"/>
    <mergeCell ref="S219:S221"/>
    <mergeCell ref="O216:O218"/>
    <mergeCell ref="P216:P218"/>
    <mergeCell ref="N216:N218"/>
    <mergeCell ref="N219:N221"/>
    <mergeCell ref="O219:O221"/>
    <mergeCell ref="P219:P221"/>
    <mergeCell ref="Q219:Q221"/>
    <mergeCell ref="Q216:Q218"/>
    <mergeCell ref="C216:C218"/>
    <mergeCell ref="D216:D218"/>
    <mergeCell ref="E216:E218"/>
    <mergeCell ref="F216:F218"/>
    <mergeCell ref="G216:G218"/>
    <mergeCell ref="H216:H218"/>
    <mergeCell ref="I216:I218"/>
    <mergeCell ref="B216:B218"/>
    <mergeCell ref="B219:B221"/>
    <mergeCell ref="C219:C221"/>
    <mergeCell ref="D219:D221"/>
    <mergeCell ref="E219:E221"/>
    <mergeCell ref="F219:F221"/>
    <mergeCell ref="J233:M233"/>
    <mergeCell ref="O233:O234"/>
    <mergeCell ref="R233:R234"/>
    <mergeCell ref="S233:S234"/>
    <mergeCell ref="J234:M234"/>
    <mergeCell ref="B204:O205"/>
    <mergeCell ref="P204:Q204"/>
    <mergeCell ref="E201:E203"/>
    <mergeCell ref="I213:I215"/>
    <mergeCell ref="N213:N215"/>
    <mergeCell ref="O213:O215"/>
    <mergeCell ref="P213:P215"/>
    <mergeCell ref="Q213:Q215"/>
    <mergeCell ref="B213:B215"/>
    <mergeCell ref="C213:C215"/>
    <mergeCell ref="D213:D215"/>
    <mergeCell ref="E213:E215"/>
    <mergeCell ref="F213:F215"/>
    <mergeCell ref="G213:G215"/>
    <mergeCell ref="H213:H215"/>
    <mergeCell ref="F210:O210"/>
    <mergeCell ref="P210:R210"/>
    <mergeCell ref="C210:E210"/>
    <mergeCell ref="N201:N203"/>
    <mergeCell ref="Q201:Q203"/>
    <mergeCell ref="P205:Q205"/>
    <mergeCell ref="H211:H212"/>
    <mergeCell ref="I211:I212"/>
    <mergeCell ref="J211:M211"/>
    <mergeCell ref="N211:N212"/>
    <mergeCell ref="O211:O212"/>
    <mergeCell ref="R211:R212"/>
    <mergeCell ref="N148:N150"/>
    <mergeCell ref="O148:O150"/>
    <mergeCell ref="P182:Q182"/>
    <mergeCell ref="B182:O183"/>
    <mergeCell ref="F186:O186"/>
    <mergeCell ref="P186:R186"/>
    <mergeCell ref="N187:N188"/>
    <mergeCell ref="O187:O188"/>
    <mergeCell ref="R187:R188"/>
    <mergeCell ref="J187:M187"/>
    <mergeCell ref="J188:M188"/>
    <mergeCell ref="B167:B169"/>
    <mergeCell ref="B170:B172"/>
    <mergeCell ref="C170:C172"/>
    <mergeCell ref="D170:D172"/>
    <mergeCell ref="E170:E172"/>
    <mergeCell ref="F170:F172"/>
    <mergeCell ref="G170:G172"/>
    <mergeCell ref="G187:G188"/>
    <mergeCell ref="H187:H188"/>
    <mergeCell ref="I187:I188"/>
    <mergeCell ref="E179:E181"/>
    <mergeCell ref="P157:P159"/>
    <mergeCell ref="Q157:Q159"/>
    <mergeCell ref="C186:E186"/>
    <mergeCell ref="B187:B188"/>
    <mergeCell ref="C187:C188"/>
    <mergeCell ref="D187:D188"/>
    <mergeCell ref="P110:P112"/>
    <mergeCell ref="Q110:Q112"/>
    <mergeCell ref="R110:R112"/>
    <mergeCell ref="S110:S112"/>
    <mergeCell ref="P113:P115"/>
    <mergeCell ref="Q113:Q115"/>
    <mergeCell ref="P116:Q116"/>
    <mergeCell ref="P117:Q117"/>
    <mergeCell ref="P120:R120"/>
    <mergeCell ref="R121:R122"/>
    <mergeCell ref="S121:S122"/>
    <mergeCell ref="T121:T122"/>
    <mergeCell ref="N101:N103"/>
    <mergeCell ref="O101:O103"/>
    <mergeCell ref="P101:P103"/>
    <mergeCell ref="Q101:Q103"/>
    <mergeCell ref="R101:R103"/>
    <mergeCell ref="S101:S103"/>
    <mergeCell ref="T101:T115"/>
    <mergeCell ref="N113:N115"/>
    <mergeCell ref="O113:O115"/>
    <mergeCell ref="R113:R115"/>
    <mergeCell ref="S113:S115"/>
    <mergeCell ref="T116:T117"/>
    <mergeCell ref="Q104:Q106"/>
    <mergeCell ref="R104:R106"/>
    <mergeCell ref="S104:S106"/>
    <mergeCell ref="P107:P109"/>
    <mergeCell ref="Q107:Q109"/>
    <mergeCell ref="R107:R109"/>
    <mergeCell ref="S107:S109"/>
    <mergeCell ref="O110:O112"/>
    <mergeCell ref="T189:T203"/>
    <mergeCell ref="T204:T205"/>
    <mergeCell ref="S165:S166"/>
    <mergeCell ref="S187:S188"/>
    <mergeCell ref="S201:S203"/>
    <mergeCell ref="S173:S175"/>
    <mergeCell ref="S176:S178"/>
    <mergeCell ref="S179:S181"/>
    <mergeCell ref="S189:S191"/>
    <mergeCell ref="S192:S194"/>
    <mergeCell ref="S195:S197"/>
    <mergeCell ref="S198:S200"/>
    <mergeCell ref="R291:R293"/>
    <mergeCell ref="R216:R218"/>
    <mergeCell ref="R219:R221"/>
    <mergeCell ref="R247:R249"/>
    <mergeCell ref="R260:R262"/>
    <mergeCell ref="R263:R265"/>
    <mergeCell ref="R266:R268"/>
    <mergeCell ref="R269:R271"/>
    <mergeCell ref="S213:S215"/>
    <mergeCell ref="R255:R256"/>
    <mergeCell ref="S255:S256"/>
    <mergeCell ref="P254:R254"/>
    <mergeCell ref="S266:S268"/>
    <mergeCell ref="S269:S271"/>
    <mergeCell ref="S282:S284"/>
    <mergeCell ref="S285:S287"/>
    <mergeCell ref="S288:S290"/>
    <mergeCell ref="Q269:Q271"/>
    <mergeCell ref="P272:Q272"/>
    <mergeCell ref="P273:Q273"/>
    <mergeCell ref="T123:T137"/>
    <mergeCell ref="R126:R128"/>
    <mergeCell ref="S126:S128"/>
    <mergeCell ref="S129:S131"/>
    <mergeCell ref="S132:S134"/>
    <mergeCell ref="R135:R137"/>
    <mergeCell ref="S135:S137"/>
    <mergeCell ref="R148:R150"/>
    <mergeCell ref="S148:S150"/>
    <mergeCell ref="R151:R153"/>
    <mergeCell ref="S151:S153"/>
    <mergeCell ref="T138:T139"/>
    <mergeCell ref="T143:T144"/>
    <mergeCell ref="T145:T159"/>
    <mergeCell ref="R123:R125"/>
    <mergeCell ref="S123:S125"/>
    <mergeCell ref="R129:R131"/>
    <mergeCell ref="R132:R134"/>
    <mergeCell ref="T294:T295"/>
    <mergeCell ref="T235:T249"/>
    <mergeCell ref="S247:S249"/>
    <mergeCell ref="T250:T251"/>
    <mergeCell ref="T255:T256"/>
    <mergeCell ref="T257:T271"/>
    <mergeCell ref="S260:S262"/>
    <mergeCell ref="S263:S265"/>
    <mergeCell ref="R213:R215"/>
    <mergeCell ref="N244:N246"/>
    <mergeCell ref="O244:O246"/>
    <mergeCell ref="P244:P246"/>
    <mergeCell ref="Q244:Q246"/>
    <mergeCell ref="R244:R246"/>
    <mergeCell ref="S244:S246"/>
    <mergeCell ref="P285:P287"/>
    <mergeCell ref="Q285:Q287"/>
    <mergeCell ref="P276:R276"/>
    <mergeCell ref="R277:R278"/>
    <mergeCell ref="S277:S278"/>
    <mergeCell ref="Q257:Q259"/>
    <mergeCell ref="R257:R259"/>
    <mergeCell ref="S257:S259"/>
    <mergeCell ref="Q260:Q262"/>
    <mergeCell ref="P222:P224"/>
    <mergeCell ref="Q222:Q224"/>
    <mergeCell ref="R222:R224"/>
    <mergeCell ref="S222:S224"/>
    <mergeCell ref="S291:S293"/>
    <mergeCell ref="N233:N234"/>
    <mergeCell ref="N235:N237"/>
    <mergeCell ref="O235:O237"/>
    <mergeCell ref="T211:T212"/>
    <mergeCell ref="T213:T227"/>
    <mergeCell ref="S216:S218"/>
    <mergeCell ref="T228:T229"/>
    <mergeCell ref="T233:T234"/>
    <mergeCell ref="R282:R284"/>
    <mergeCell ref="R285:R287"/>
    <mergeCell ref="R288:R290"/>
    <mergeCell ref="R154:R156"/>
    <mergeCell ref="S154:S156"/>
    <mergeCell ref="R157:R159"/>
    <mergeCell ref="S157:S159"/>
    <mergeCell ref="R167:R169"/>
    <mergeCell ref="S167:S169"/>
    <mergeCell ref="S170:S172"/>
    <mergeCell ref="R170:R172"/>
    <mergeCell ref="R173:R175"/>
    <mergeCell ref="R176:R178"/>
    <mergeCell ref="R179:R181"/>
    <mergeCell ref="R189:R191"/>
    <mergeCell ref="R192:R194"/>
    <mergeCell ref="R195:R197"/>
    <mergeCell ref="T272:T273"/>
    <mergeCell ref="T277:T278"/>
    <mergeCell ref="T279:T293"/>
    <mergeCell ref="T160:T161"/>
    <mergeCell ref="T165:T166"/>
    <mergeCell ref="T167:T181"/>
    <mergeCell ref="T182:T183"/>
    <mergeCell ref="R198:R200"/>
    <mergeCell ref="R201:R203"/>
    <mergeCell ref="T187:T188"/>
    <mergeCell ref="O201:O203"/>
    <mergeCell ref="P201:P203"/>
    <mergeCell ref="P198:P200"/>
    <mergeCell ref="Q198:Q200"/>
    <mergeCell ref="O195:O197"/>
    <mergeCell ref="P195:P197"/>
    <mergeCell ref="Q195:Q197"/>
    <mergeCell ref="B132:B134"/>
    <mergeCell ref="C132:C134"/>
    <mergeCell ref="D132:D134"/>
    <mergeCell ref="E132:E134"/>
    <mergeCell ref="F132:F134"/>
    <mergeCell ref="G132:G134"/>
    <mergeCell ref="R143:R144"/>
    <mergeCell ref="S143:S144"/>
    <mergeCell ref="N145:N147"/>
    <mergeCell ref="O145:O147"/>
    <mergeCell ref="P145:P147"/>
    <mergeCell ref="Q145:Q147"/>
    <mergeCell ref="R145:R147"/>
    <mergeCell ref="S145:S147"/>
    <mergeCell ref="B138:O139"/>
    <mergeCell ref="P138:Q138"/>
    <mergeCell ref="F142:O142"/>
    <mergeCell ref="P142:R142"/>
    <mergeCell ref="J143:M143"/>
    <mergeCell ref="N143:N144"/>
    <mergeCell ref="O143:O144"/>
    <mergeCell ref="J144:M144"/>
    <mergeCell ref="Q135:Q137"/>
    <mergeCell ref="P139:Q139"/>
    <mergeCell ref="N132:N134"/>
    <mergeCell ref="O132:O134"/>
    <mergeCell ref="P132:P134"/>
    <mergeCell ref="Q132:Q134"/>
    <mergeCell ref="N135:N137"/>
    <mergeCell ref="O135:O137"/>
    <mergeCell ref="P135:P137"/>
    <mergeCell ref="G143:G144"/>
    <mergeCell ref="P129:P131"/>
    <mergeCell ref="Q129:Q131"/>
    <mergeCell ref="N123:N125"/>
    <mergeCell ref="N126:N128"/>
    <mergeCell ref="O126:O128"/>
    <mergeCell ref="P126:P128"/>
    <mergeCell ref="Q126:Q128"/>
    <mergeCell ref="N129:N131"/>
    <mergeCell ref="O129:O131"/>
    <mergeCell ref="G126:G128"/>
    <mergeCell ref="H132:H134"/>
    <mergeCell ref="I132:I134"/>
    <mergeCell ref="E129:E131"/>
    <mergeCell ref="F129:F131"/>
    <mergeCell ref="G129:G131"/>
    <mergeCell ref="H129:H131"/>
    <mergeCell ref="I129:I131"/>
    <mergeCell ref="B129:B131"/>
    <mergeCell ref="O123:O125"/>
    <mergeCell ref="P123:P125"/>
    <mergeCell ref="Q123:Q125"/>
    <mergeCell ref="C123:C125"/>
    <mergeCell ref="D123:D125"/>
    <mergeCell ref="E123:E125"/>
    <mergeCell ref="F123:F125"/>
    <mergeCell ref="G123:G125"/>
    <mergeCell ref="H123:H125"/>
    <mergeCell ref="I123:I125"/>
    <mergeCell ref="H126:H128"/>
    <mergeCell ref="I126:I128"/>
    <mergeCell ref="B123:B125"/>
    <mergeCell ref="B126:B128"/>
    <mergeCell ref="C126:C128"/>
    <mergeCell ref="D126:D128"/>
    <mergeCell ref="E126:E128"/>
    <mergeCell ref="F126:F128"/>
    <mergeCell ref="C129:C131"/>
    <mergeCell ref="F120:O120"/>
    <mergeCell ref="H121:H122"/>
    <mergeCell ref="I121:I122"/>
    <mergeCell ref="J121:M121"/>
    <mergeCell ref="N121:N122"/>
    <mergeCell ref="O121:O122"/>
    <mergeCell ref="J122:M122"/>
    <mergeCell ref="F113:F115"/>
    <mergeCell ref="G113:G115"/>
    <mergeCell ref="H113:H115"/>
    <mergeCell ref="C120:E120"/>
    <mergeCell ref="B113:B115"/>
    <mergeCell ref="B121:B122"/>
    <mergeCell ref="C121:C122"/>
    <mergeCell ref="D121:D122"/>
    <mergeCell ref="E121:E122"/>
    <mergeCell ref="F121:F122"/>
    <mergeCell ref="G121:G122"/>
    <mergeCell ref="C107:C109"/>
    <mergeCell ref="D107:D109"/>
    <mergeCell ref="E107:E109"/>
    <mergeCell ref="F107:F109"/>
    <mergeCell ref="G107:G109"/>
    <mergeCell ref="H107:H109"/>
    <mergeCell ref="H110:H112"/>
    <mergeCell ref="I110:I112"/>
    <mergeCell ref="B107:B109"/>
    <mergeCell ref="B110:B112"/>
    <mergeCell ref="C110:C112"/>
    <mergeCell ref="D110:D112"/>
    <mergeCell ref="E110:E112"/>
    <mergeCell ref="F110:F112"/>
    <mergeCell ref="G110:G112"/>
    <mergeCell ref="I113:I115"/>
    <mergeCell ref="B116:O117"/>
    <mergeCell ref="N107:N109"/>
    <mergeCell ref="O107:O109"/>
    <mergeCell ref="N110:N112"/>
    <mergeCell ref="I82:I84"/>
    <mergeCell ref="N82:N84"/>
    <mergeCell ref="B82:B84"/>
    <mergeCell ref="C82:C84"/>
    <mergeCell ref="D82:D84"/>
    <mergeCell ref="E82:E84"/>
    <mergeCell ref="F82:F84"/>
    <mergeCell ref="G82:G84"/>
    <mergeCell ref="H82:H84"/>
    <mergeCell ref="I88:I90"/>
    <mergeCell ref="N88:N90"/>
    <mergeCell ref="O88:O90"/>
    <mergeCell ref="B88:B90"/>
    <mergeCell ref="C88:C90"/>
    <mergeCell ref="D88:D90"/>
    <mergeCell ref="E88:E90"/>
    <mergeCell ref="I107:I109"/>
    <mergeCell ref="G88:G90"/>
    <mergeCell ref="H88:H90"/>
    <mergeCell ref="I91:I93"/>
    <mergeCell ref="N91:N93"/>
    <mergeCell ref="O91:O93"/>
    <mergeCell ref="G99:G100"/>
    <mergeCell ref="H99:H100"/>
    <mergeCell ref="I99:I100"/>
    <mergeCell ref="J99:M99"/>
    <mergeCell ref="N99:N100"/>
    <mergeCell ref="O99:O100"/>
    <mergeCell ref="J100:M100"/>
    <mergeCell ref="I101:I103"/>
    <mergeCell ref="I104:I106"/>
    <mergeCell ref="N104:N106"/>
    <mergeCell ref="F88:F90"/>
    <mergeCell ref="P104:P106"/>
    <mergeCell ref="B91:B93"/>
    <mergeCell ref="C91:C93"/>
    <mergeCell ref="D91:D93"/>
    <mergeCell ref="F91:F93"/>
    <mergeCell ref="G91:G93"/>
    <mergeCell ref="H91:H93"/>
    <mergeCell ref="B94:O95"/>
    <mergeCell ref="F98:O98"/>
    <mergeCell ref="E91:E93"/>
    <mergeCell ref="C98:E98"/>
    <mergeCell ref="B99:B100"/>
    <mergeCell ref="C99:C100"/>
    <mergeCell ref="D99:D100"/>
    <mergeCell ref="E99:E100"/>
    <mergeCell ref="F99:F100"/>
    <mergeCell ref="O104:O106"/>
    <mergeCell ref="B101:B103"/>
    <mergeCell ref="C101:C103"/>
    <mergeCell ref="D101:D103"/>
    <mergeCell ref="E101:E103"/>
    <mergeCell ref="F101:F103"/>
    <mergeCell ref="G101:G103"/>
    <mergeCell ref="H101:H103"/>
    <mergeCell ref="B104:B106"/>
    <mergeCell ref="C104:C106"/>
    <mergeCell ref="D104:D106"/>
    <mergeCell ref="E104:E106"/>
    <mergeCell ref="F104:F106"/>
    <mergeCell ref="G104:G106"/>
    <mergeCell ref="H104:H106"/>
  </mergeCells>
  <conditionalFormatting sqref="K13">
    <cfRule type="expression" dxfId="2771" priority="771">
      <formula>J13="NO CUMPLE"</formula>
    </cfRule>
  </conditionalFormatting>
  <conditionalFormatting sqref="K13">
    <cfRule type="expression" dxfId="2770" priority="772">
      <formula>J13="CUMPLE"</formula>
    </cfRule>
  </conditionalFormatting>
  <conditionalFormatting sqref="M13">
    <cfRule type="expression" dxfId="2769" priority="773">
      <formula>L13="NO CUMPLE"</formula>
    </cfRule>
  </conditionalFormatting>
  <conditionalFormatting sqref="M13">
    <cfRule type="expression" dxfId="2768" priority="774">
      <formula>L13="CUMPLE"</formula>
    </cfRule>
  </conditionalFormatting>
  <conditionalFormatting sqref="N13">
    <cfRule type="expression" dxfId="2767" priority="775">
      <formula>N13=" "</formula>
    </cfRule>
  </conditionalFormatting>
  <conditionalFormatting sqref="N13">
    <cfRule type="expression" dxfId="2766" priority="776">
      <formula>N13="NO PRESENTÓ CERTIFICADO"</formula>
    </cfRule>
  </conditionalFormatting>
  <conditionalFormatting sqref="N13">
    <cfRule type="expression" dxfId="2765" priority="777">
      <formula>N13="PRESENTÓ CERTIFICADO"</formula>
    </cfRule>
  </conditionalFormatting>
  <conditionalFormatting sqref="J13">
    <cfRule type="cellIs" dxfId="2764" priority="778" operator="equal">
      <formula>"NO CUMPLE"</formula>
    </cfRule>
  </conditionalFormatting>
  <conditionalFormatting sqref="J13">
    <cfRule type="cellIs" dxfId="2763" priority="779" operator="equal">
      <formula>"CUMPLE"</formula>
    </cfRule>
  </conditionalFormatting>
  <conditionalFormatting sqref="L13:L15">
    <cfRule type="cellIs" dxfId="2762" priority="780" operator="equal">
      <formula>"NO CUMPLE"</formula>
    </cfRule>
  </conditionalFormatting>
  <conditionalFormatting sqref="L13:L15">
    <cfRule type="cellIs" dxfId="2761" priority="781" operator="equal">
      <formula>"CUMPLE"</formula>
    </cfRule>
  </conditionalFormatting>
  <conditionalFormatting sqref="S13">
    <cfRule type="cellIs" dxfId="2760" priority="782" operator="greaterThan">
      <formula>0</formula>
    </cfRule>
  </conditionalFormatting>
  <conditionalFormatting sqref="S13">
    <cfRule type="cellIs" dxfId="2759" priority="783" operator="equal">
      <formula>0</formula>
    </cfRule>
  </conditionalFormatting>
  <conditionalFormatting sqref="P13">
    <cfRule type="expression" dxfId="2758" priority="784">
      <formula>Q13="NO SUBSANABLE"</formula>
    </cfRule>
  </conditionalFormatting>
  <conditionalFormatting sqref="P13">
    <cfRule type="expression" dxfId="2757" priority="785">
      <formula>Q13="REQUERIMIENTOS SUBSANADOS"</formula>
    </cfRule>
  </conditionalFormatting>
  <conditionalFormatting sqref="P13">
    <cfRule type="expression" dxfId="2756" priority="786">
      <formula>Q13="PENDIENTES POR SUBSANAR"</formula>
    </cfRule>
  </conditionalFormatting>
  <conditionalFormatting sqref="P13">
    <cfRule type="expression" dxfId="2755" priority="787">
      <formula>Q13="SIN OBSERVACIÓN"</formula>
    </cfRule>
  </conditionalFormatting>
  <conditionalFormatting sqref="P13">
    <cfRule type="containsBlanks" dxfId="2754" priority="788">
      <formula>LEN(TRIM(P13))=0</formula>
    </cfRule>
  </conditionalFormatting>
  <conditionalFormatting sqref="O13">
    <cfRule type="cellIs" dxfId="2753" priority="789" operator="equal">
      <formula>"PENDIENTE POR DESCRIPCIÓN"</formula>
    </cfRule>
  </conditionalFormatting>
  <conditionalFormatting sqref="O13">
    <cfRule type="cellIs" dxfId="2752" priority="790" operator="equal">
      <formula>"DESCRIPCIÓN INSUFICIENTE"</formula>
    </cfRule>
  </conditionalFormatting>
  <conditionalFormatting sqref="O13">
    <cfRule type="cellIs" dxfId="2751" priority="791" operator="equal">
      <formula>"NO ESTÁ ACORDE A ITEM 5.2.1 (T.R.)"</formula>
    </cfRule>
  </conditionalFormatting>
  <conditionalFormatting sqref="O13">
    <cfRule type="cellIs" dxfId="2750" priority="792" operator="equal">
      <formula>"ACORDE A ITEM 5.2.1 (T.R.)"</formula>
    </cfRule>
  </conditionalFormatting>
  <conditionalFormatting sqref="Q13">
    <cfRule type="containsBlanks" dxfId="2749" priority="793">
      <formula>LEN(TRIM(Q13))=0</formula>
    </cfRule>
  </conditionalFormatting>
  <conditionalFormatting sqref="Q13">
    <cfRule type="cellIs" dxfId="2748" priority="794" operator="equal">
      <formula>"REQUERIMIENTOS SUBSANADOS"</formula>
    </cfRule>
  </conditionalFormatting>
  <conditionalFormatting sqref="Q13">
    <cfRule type="containsText" dxfId="2747" priority="795" operator="containsText" text="NO SUBSANABLE">
      <formula>NOT(ISERROR(SEARCH(("NO SUBSANABLE"),(Q13))))</formula>
    </cfRule>
  </conditionalFormatting>
  <conditionalFormatting sqref="Q13">
    <cfRule type="containsText" dxfId="2746" priority="796" operator="containsText" text="PENDIENTES POR SUBSANAR">
      <formula>NOT(ISERROR(SEARCH(("PENDIENTES POR SUBSANAR"),(Q13))))</formula>
    </cfRule>
  </conditionalFormatting>
  <conditionalFormatting sqref="Q13">
    <cfRule type="containsText" dxfId="2745" priority="797" operator="containsText" text="SIN OBSERVACIÓN">
      <formula>NOT(ISERROR(SEARCH(("SIN OBSERVACIÓN"),(Q13))))</formula>
    </cfRule>
  </conditionalFormatting>
  <conditionalFormatting sqref="R13">
    <cfRule type="containsBlanks" dxfId="2744" priority="798">
      <formula>LEN(TRIM(R13))=0</formula>
    </cfRule>
  </conditionalFormatting>
  <conditionalFormatting sqref="R13">
    <cfRule type="cellIs" dxfId="2743" priority="799" operator="equal">
      <formula>"NO CUMPLEN CON LO SOLICITADO"</formula>
    </cfRule>
  </conditionalFormatting>
  <conditionalFormatting sqref="R13">
    <cfRule type="cellIs" dxfId="2742" priority="800" operator="equal">
      <formula>"CUMPLEN CON LO SOLICITADO"</formula>
    </cfRule>
  </conditionalFormatting>
  <conditionalFormatting sqref="R13">
    <cfRule type="cellIs" dxfId="2741" priority="801" operator="equal">
      <formula>"PENDIENTES"</formula>
    </cfRule>
  </conditionalFormatting>
  <conditionalFormatting sqref="R13">
    <cfRule type="cellIs" dxfId="2740" priority="802" operator="equal">
      <formula>"NINGUNO"</formula>
    </cfRule>
  </conditionalFormatting>
  <conditionalFormatting sqref="T28">
    <cfRule type="cellIs" dxfId="2739" priority="803" operator="equal">
      <formula>"NO CUMPLE"</formula>
    </cfRule>
  </conditionalFormatting>
  <conditionalFormatting sqref="T28">
    <cfRule type="cellIs" dxfId="2738" priority="804" operator="equal">
      <formula>"CUMPLE"</formula>
    </cfRule>
  </conditionalFormatting>
  <conditionalFormatting sqref="B28">
    <cfRule type="cellIs" dxfId="2737" priority="805" operator="equal">
      <formula>"NO CUMPLE CON LA EXPERIENCIA REQUERIDA"</formula>
    </cfRule>
  </conditionalFormatting>
  <conditionalFormatting sqref="B28">
    <cfRule type="cellIs" dxfId="2736" priority="806" operator="equal">
      <formula>"CUMPLE CON LA EXPERIENCIA REQUERIDA"</formula>
    </cfRule>
  </conditionalFormatting>
  <conditionalFormatting sqref="H13">
    <cfRule type="notContainsBlanks" dxfId="2735" priority="807">
      <formula>LEN(TRIM(H13))&gt;0</formula>
    </cfRule>
  </conditionalFormatting>
  <conditionalFormatting sqref="G13">
    <cfRule type="notContainsBlanks" dxfId="2734" priority="808">
      <formula>LEN(TRIM(G13))&gt;0</formula>
    </cfRule>
  </conditionalFormatting>
  <conditionalFormatting sqref="F13">
    <cfRule type="notContainsBlanks" dxfId="2733" priority="809">
      <formula>LEN(TRIM(F13))&gt;0</formula>
    </cfRule>
  </conditionalFormatting>
  <conditionalFormatting sqref="E13">
    <cfRule type="notContainsBlanks" dxfId="2732" priority="810">
      <formula>LEN(TRIM(E13))&gt;0</formula>
    </cfRule>
  </conditionalFormatting>
  <conditionalFormatting sqref="D13">
    <cfRule type="notContainsBlanks" dxfId="2731" priority="811">
      <formula>LEN(TRIM(D13))&gt;0</formula>
    </cfRule>
  </conditionalFormatting>
  <conditionalFormatting sqref="C13">
    <cfRule type="notContainsBlanks" dxfId="2730" priority="812">
      <formula>LEN(TRIM(C13))&gt;0</formula>
    </cfRule>
  </conditionalFormatting>
  <conditionalFormatting sqref="I13">
    <cfRule type="notContainsBlanks" dxfId="2729" priority="813">
      <formula>LEN(TRIM(I13))&gt;0</formula>
    </cfRule>
  </conditionalFormatting>
  <conditionalFormatting sqref="N16">
    <cfRule type="expression" dxfId="2728" priority="814">
      <formula>N16=" "</formula>
    </cfRule>
  </conditionalFormatting>
  <conditionalFormatting sqref="N16">
    <cfRule type="expression" dxfId="2727" priority="815">
      <formula>N16="NO PRESENTÓ CERTIFICADO"</formula>
    </cfRule>
  </conditionalFormatting>
  <conditionalFormatting sqref="N16">
    <cfRule type="expression" dxfId="2726" priority="816">
      <formula>N16="PRESENTÓ CERTIFICADO"</formula>
    </cfRule>
  </conditionalFormatting>
  <conditionalFormatting sqref="P16 P19">
    <cfRule type="expression" dxfId="2725" priority="817">
      <formula>Q16="NO SUBSANABLE"</formula>
    </cfRule>
  </conditionalFormatting>
  <conditionalFormatting sqref="P16 P19">
    <cfRule type="expression" dxfId="2724" priority="818">
      <formula>Q16="REQUERIMIENTOS SUBSANADOS"</formula>
    </cfRule>
  </conditionalFormatting>
  <conditionalFormatting sqref="P16 P19">
    <cfRule type="expression" dxfId="2723" priority="819">
      <formula>Q16="PENDIENTES POR SUBSANAR"</formula>
    </cfRule>
  </conditionalFormatting>
  <conditionalFormatting sqref="P16 P19">
    <cfRule type="expression" dxfId="2722" priority="820">
      <formula>Q16="SIN OBSERVACIÓN"</formula>
    </cfRule>
  </conditionalFormatting>
  <conditionalFormatting sqref="P16 P19">
    <cfRule type="containsBlanks" dxfId="2721" priority="821">
      <formula>LEN(TRIM(P16))=0</formula>
    </cfRule>
  </conditionalFormatting>
  <conditionalFormatting sqref="O16">
    <cfRule type="cellIs" dxfId="2720" priority="822" operator="equal">
      <formula>"PENDIENTE POR DESCRIPCIÓN"</formula>
    </cfRule>
  </conditionalFormatting>
  <conditionalFormatting sqref="O16">
    <cfRule type="cellIs" dxfId="2719" priority="823" operator="equal">
      <formula>"DESCRIPCIÓN INSUFICIENTE"</formula>
    </cfRule>
  </conditionalFormatting>
  <conditionalFormatting sqref="O16">
    <cfRule type="cellIs" dxfId="2718" priority="824" operator="equal">
      <formula>"NO ESTÁ ACORDE A ITEM 5.2.1 (T.R.)"</formula>
    </cfRule>
  </conditionalFormatting>
  <conditionalFormatting sqref="O16">
    <cfRule type="cellIs" dxfId="2717" priority="825" operator="equal">
      <formula>"ACORDE A ITEM 5.2.1 (T.R.)"</formula>
    </cfRule>
  </conditionalFormatting>
  <conditionalFormatting sqref="Q16">
    <cfRule type="containsBlanks" dxfId="2716" priority="826">
      <formula>LEN(TRIM(Q16))=0</formula>
    </cfRule>
  </conditionalFormatting>
  <conditionalFormatting sqref="Q16">
    <cfRule type="cellIs" dxfId="2715" priority="827" operator="equal">
      <formula>"REQUERIMIENTOS SUBSANADOS"</formula>
    </cfRule>
  </conditionalFormatting>
  <conditionalFormatting sqref="Q16">
    <cfRule type="containsText" dxfId="2714" priority="828" operator="containsText" text="NO SUBSANABLE">
      <formula>NOT(ISERROR(SEARCH(("NO SUBSANABLE"),(Q16))))</formula>
    </cfRule>
  </conditionalFormatting>
  <conditionalFormatting sqref="Q16">
    <cfRule type="containsText" dxfId="2713" priority="829" operator="containsText" text="PENDIENTES POR SUBSANAR">
      <formula>NOT(ISERROR(SEARCH(("PENDIENTES POR SUBSANAR"),(Q16))))</formula>
    </cfRule>
  </conditionalFormatting>
  <conditionalFormatting sqref="Q16">
    <cfRule type="containsText" dxfId="2712" priority="830" operator="containsText" text="SIN OBSERVACIÓN">
      <formula>NOT(ISERROR(SEARCH(("SIN OBSERVACIÓN"),(Q16))))</formula>
    </cfRule>
  </conditionalFormatting>
  <conditionalFormatting sqref="R16">
    <cfRule type="containsBlanks" dxfId="2711" priority="831">
      <formula>LEN(TRIM(R16))=0</formula>
    </cfRule>
  </conditionalFormatting>
  <conditionalFormatting sqref="R16">
    <cfRule type="cellIs" dxfId="2710" priority="832" operator="equal">
      <formula>"NO CUMPLEN CON LO SOLICITADO"</formula>
    </cfRule>
  </conditionalFormatting>
  <conditionalFormatting sqref="R16">
    <cfRule type="cellIs" dxfId="2709" priority="833" operator="equal">
      <formula>"CUMPLEN CON LO SOLICITADO"</formula>
    </cfRule>
  </conditionalFormatting>
  <conditionalFormatting sqref="R16">
    <cfRule type="cellIs" dxfId="2708" priority="834" operator="equal">
      <formula>"PENDIENTES"</formula>
    </cfRule>
  </conditionalFormatting>
  <conditionalFormatting sqref="R16">
    <cfRule type="cellIs" dxfId="2707" priority="835" operator="equal">
      <formula>"NINGUNO"</formula>
    </cfRule>
  </conditionalFormatting>
  <conditionalFormatting sqref="H16 H19">
    <cfRule type="notContainsBlanks" dxfId="2706" priority="836">
      <formula>LEN(TRIM(H16))&gt;0</formula>
    </cfRule>
  </conditionalFormatting>
  <conditionalFormatting sqref="G16 G19">
    <cfRule type="notContainsBlanks" dxfId="2705" priority="837">
      <formula>LEN(TRIM(G16))&gt;0</formula>
    </cfRule>
  </conditionalFormatting>
  <conditionalFormatting sqref="F16 F19">
    <cfRule type="notContainsBlanks" dxfId="2704" priority="838">
      <formula>LEN(TRIM(F16))&gt;0</formula>
    </cfRule>
  </conditionalFormatting>
  <conditionalFormatting sqref="E16 E19">
    <cfRule type="notContainsBlanks" dxfId="2703" priority="839">
      <formula>LEN(TRIM(E16))&gt;0</formula>
    </cfRule>
  </conditionalFormatting>
  <conditionalFormatting sqref="D16 D19">
    <cfRule type="notContainsBlanks" dxfId="2702" priority="840">
      <formula>LEN(TRIM(D16))&gt;0</formula>
    </cfRule>
  </conditionalFormatting>
  <conditionalFormatting sqref="C16 C19">
    <cfRule type="notContainsBlanks" dxfId="2701" priority="841">
      <formula>LEN(TRIM(C16))&gt;0</formula>
    </cfRule>
  </conditionalFormatting>
  <conditionalFormatting sqref="I16 I19">
    <cfRule type="notContainsBlanks" dxfId="2700" priority="842">
      <formula>LEN(TRIM(I16))&gt;0</formula>
    </cfRule>
  </conditionalFormatting>
  <conditionalFormatting sqref="N22">
    <cfRule type="expression" dxfId="2699" priority="843">
      <formula>N22=" "</formula>
    </cfRule>
  </conditionalFormatting>
  <conditionalFormatting sqref="N22">
    <cfRule type="expression" dxfId="2698" priority="844">
      <formula>N22="NO PRESENTÓ CERTIFICADO"</formula>
    </cfRule>
  </conditionalFormatting>
  <conditionalFormatting sqref="N22">
    <cfRule type="expression" dxfId="2697" priority="845">
      <formula>N22="PRESENTÓ CERTIFICADO"</formula>
    </cfRule>
  </conditionalFormatting>
  <conditionalFormatting sqref="P22">
    <cfRule type="expression" dxfId="2696" priority="846">
      <formula>Q22="NO SUBSANABLE"</formula>
    </cfRule>
  </conditionalFormatting>
  <conditionalFormatting sqref="P22">
    <cfRule type="expression" dxfId="2695" priority="847">
      <formula>Q22="REQUERIMIENTOS SUBSANADOS"</formula>
    </cfRule>
  </conditionalFormatting>
  <conditionalFormatting sqref="P22">
    <cfRule type="expression" dxfId="2694" priority="848">
      <formula>Q22="PENDIENTES POR SUBSANAR"</formula>
    </cfRule>
  </conditionalFormatting>
  <conditionalFormatting sqref="P22">
    <cfRule type="expression" dxfId="2693" priority="849">
      <formula>Q22="SIN OBSERVACIÓN"</formula>
    </cfRule>
  </conditionalFormatting>
  <conditionalFormatting sqref="P22">
    <cfRule type="containsBlanks" dxfId="2692" priority="850">
      <formula>LEN(TRIM(P22))=0</formula>
    </cfRule>
  </conditionalFormatting>
  <conditionalFormatting sqref="O22">
    <cfRule type="cellIs" dxfId="2691" priority="851" operator="equal">
      <formula>"PENDIENTE POR DESCRIPCIÓN"</formula>
    </cfRule>
  </conditionalFormatting>
  <conditionalFormatting sqref="O22">
    <cfRule type="cellIs" dxfId="2690" priority="852" operator="equal">
      <formula>"DESCRIPCIÓN INSUFICIENTE"</formula>
    </cfRule>
  </conditionalFormatting>
  <conditionalFormatting sqref="O22">
    <cfRule type="cellIs" dxfId="2689" priority="853" operator="equal">
      <formula>"NO ESTÁ ACORDE A ITEM 5.2.1 (T.R.)"</formula>
    </cfRule>
  </conditionalFormatting>
  <conditionalFormatting sqref="O22">
    <cfRule type="cellIs" dxfId="2688" priority="854" operator="equal">
      <formula>"ACORDE A ITEM 5.2.1 (T.R.)"</formula>
    </cfRule>
  </conditionalFormatting>
  <conditionalFormatting sqref="Q22">
    <cfRule type="containsBlanks" dxfId="2687" priority="855">
      <formula>LEN(TRIM(Q22))=0</formula>
    </cfRule>
  </conditionalFormatting>
  <conditionalFormatting sqref="Q22">
    <cfRule type="cellIs" dxfId="2686" priority="856" operator="equal">
      <formula>"REQUERIMIENTOS SUBSANADOS"</formula>
    </cfRule>
  </conditionalFormatting>
  <conditionalFormatting sqref="Q22">
    <cfRule type="containsText" dxfId="2685" priority="857" operator="containsText" text="NO SUBSANABLE">
      <formula>NOT(ISERROR(SEARCH(("NO SUBSANABLE"),(Q22))))</formula>
    </cfRule>
  </conditionalFormatting>
  <conditionalFormatting sqref="Q22">
    <cfRule type="containsText" dxfId="2684" priority="858" operator="containsText" text="PENDIENTES POR SUBSANAR">
      <formula>NOT(ISERROR(SEARCH(("PENDIENTES POR SUBSANAR"),(Q22))))</formula>
    </cfRule>
  </conditionalFormatting>
  <conditionalFormatting sqref="Q22">
    <cfRule type="containsText" dxfId="2683" priority="859" operator="containsText" text="SIN OBSERVACIÓN">
      <formula>NOT(ISERROR(SEARCH(("SIN OBSERVACIÓN"),(Q22))))</formula>
    </cfRule>
  </conditionalFormatting>
  <conditionalFormatting sqref="R22">
    <cfRule type="containsBlanks" dxfId="2682" priority="860">
      <formula>LEN(TRIM(R22))=0</formula>
    </cfRule>
  </conditionalFormatting>
  <conditionalFormatting sqref="R22">
    <cfRule type="cellIs" dxfId="2681" priority="861" operator="equal">
      <formula>"NO CUMPLEN CON LO SOLICITADO"</formula>
    </cfRule>
  </conditionalFormatting>
  <conditionalFormatting sqref="R22">
    <cfRule type="cellIs" dxfId="2680" priority="862" operator="equal">
      <formula>"CUMPLEN CON LO SOLICITADO"</formula>
    </cfRule>
  </conditionalFormatting>
  <conditionalFormatting sqref="R22">
    <cfRule type="cellIs" dxfId="2679" priority="863" operator="equal">
      <formula>"PENDIENTES"</formula>
    </cfRule>
  </conditionalFormatting>
  <conditionalFormatting sqref="R22">
    <cfRule type="cellIs" dxfId="2678" priority="864" operator="equal">
      <formula>"NINGUNO"</formula>
    </cfRule>
  </conditionalFormatting>
  <conditionalFormatting sqref="H22">
    <cfRule type="notContainsBlanks" dxfId="2677" priority="865">
      <formula>LEN(TRIM(H22))&gt;0</formula>
    </cfRule>
  </conditionalFormatting>
  <conditionalFormatting sqref="G22">
    <cfRule type="notContainsBlanks" dxfId="2676" priority="866">
      <formula>LEN(TRIM(G22))&gt;0</formula>
    </cfRule>
  </conditionalFormatting>
  <conditionalFormatting sqref="F22">
    <cfRule type="notContainsBlanks" dxfId="2675" priority="867">
      <formula>LEN(TRIM(F22))&gt;0</formula>
    </cfRule>
  </conditionalFormatting>
  <conditionalFormatting sqref="E22">
    <cfRule type="notContainsBlanks" dxfId="2674" priority="868">
      <formula>LEN(TRIM(E22))&gt;0</formula>
    </cfRule>
  </conditionalFormatting>
  <conditionalFormatting sqref="D22">
    <cfRule type="notContainsBlanks" dxfId="2673" priority="869">
      <formula>LEN(TRIM(D22))&gt;0</formula>
    </cfRule>
  </conditionalFormatting>
  <conditionalFormatting sqref="C22">
    <cfRule type="notContainsBlanks" dxfId="2672" priority="870">
      <formula>LEN(TRIM(C22))&gt;0</formula>
    </cfRule>
  </conditionalFormatting>
  <conditionalFormatting sqref="I22">
    <cfRule type="notContainsBlanks" dxfId="2671" priority="871">
      <formula>LEN(TRIM(I22))&gt;0</formula>
    </cfRule>
  </conditionalFormatting>
  <conditionalFormatting sqref="T13">
    <cfRule type="cellIs" dxfId="2670" priority="872" operator="equal">
      <formula>"NO"</formula>
    </cfRule>
  </conditionalFormatting>
  <conditionalFormatting sqref="T13">
    <cfRule type="cellIs" dxfId="2669" priority="873" operator="equal">
      <formula>"SI"</formula>
    </cfRule>
  </conditionalFormatting>
  <conditionalFormatting sqref="S16 S19 S22">
    <cfRule type="cellIs" dxfId="2668" priority="874" operator="greaterThan">
      <formula>0</formula>
    </cfRule>
  </conditionalFormatting>
  <conditionalFormatting sqref="S16 S19 S22">
    <cfRule type="cellIs" dxfId="2667" priority="875" operator="equal">
      <formula>0</formula>
    </cfRule>
  </conditionalFormatting>
  <conditionalFormatting sqref="N25">
    <cfRule type="expression" dxfId="2666" priority="876">
      <formula>N25=" "</formula>
    </cfRule>
  </conditionalFormatting>
  <conditionalFormatting sqref="N25">
    <cfRule type="expression" dxfId="2665" priority="877">
      <formula>N25="NO PRESENTÓ CERTIFICADO"</formula>
    </cfRule>
  </conditionalFormatting>
  <conditionalFormatting sqref="N25">
    <cfRule type="expression" dxfId="2664" priority="878">
      <formula>N25="PRESENTÓ CERTIFICADO"</formula>
    </cfRule>
  </conditionalFormatting>
  <conditionalFormatting sqref="P25">
    <cfRule type="expression" dxfId="2663" priority="879">
      <formula>Q25="NO SUBSANABLE"</formula>
    </cfRule>
  </conditionalFormatting>
  <conditionalFormatting sqref="P25">
    <cfRule type="expression" dxfId="2662" priority="880">
      <formula>Q25="REQUERIMIENTOS SUBSANADOS"</formula>
    </cfRule>
  </conditionalFormatting>
  <conditionalFormatting sqref="P25">
    <cfRule type="expression" dxfId="2661" priority="881">
      <formula>Q25="PENDIENTES POR SUBSANAR"</formula>
    </cfRule>
  </conditionalFormatting>
  <conditionalFormatting sqref="P25">
    <cfRule type="expression" dxfId="2660" priority="882">
      <formula>Q25="SIN OBSERVACIÓN"</formula>
    </cfRule>
  </conditionalFormatting>
  <conditionalFormatting sqref="P25">
    <cfRule type="containsBlanks" dxfId="2659" priority="883">
      <formula>LEN(TRIM(P25))=0</formula>
    </cfRule>
  </conditionalFormatting>
  <conditionalFormatting sqref="O25">
    <cfRule type="cellIs" dxfId="2658" priority="884" operator="equal">
      <formula>"PENDIENTE POR DESCRIPCIÓN"</formula>
    </cfRule>
  </conditionalFormatting>
  <conditionalFormatting sqref="O25">
    <cfRule type="cellIs" dxfId="2657" priority="885" operator="equal">
      <formula>"DESCRIPCIÓN INSUFICIENTE"</formula>
    </cfRule>
  </conditionalFormatting>
  <conditionalFormatting sqref="O25">
    <cfRule type="cellIs" dxfId="2656" priority="886" operator="equal">
      <formula>"NO ESTÁ ACORDE A ITEM 5.2.1 (T.R.)"</formula>
    </cfRule>
  </conditionalFormatting>
  <conditionalFormatting sqref="O25">
    <cfRule type="cellIs" dxfId="2655" priority="887" operator="equal">
      <formula>"ACORDE A ITEM 5.2.1 (T.R.)"</formula>
    </cfRule>
  </conditionalFormatting>
  <conditionalFormatting sqref="Q25">
    <cfRule type="containsBlanks" dxfId="2654" priority="888">
      <formula>LEN(TRIM(Q25))=0</formula>
    </cfRule>
  </conditionalFormatting>
  <conditionalFormatting sqref="Q25">
    <cfRule type="cellIs" dxfId="2653" priority="889" operator="equal">
      <formula>"REQUERIMIENTOS SUBSANADOS"</formula>
    </cfRule>
  </conditionalFormatting>
  <conditionalFormatting sqref="Q25">
    <cfRule type="containsText" dxfId="2652" priority="890" operator="containsText" text="NO SUBSANABLE">
      <formula>NOT(ISERROR(SEARCH(("NO SUBSANABLE"),(Q25))))</formula>
    </cfRule>
  </conditionalFormatting>
  <conditionalFormatting sqref="Q25">
    <cfRule type="containsText" dxfId="2651" priority="891" operator="containsText" text="PENDIENTES POR SUBSANAR">
      <formula>NOT(ISERROR(SEARCH(("PENDIENTES POR SUBSANAR"),(Q25))))</formula>
    </cfRule>
  </conditionalFormatting>
  <conditionalFormatting sqref="Q25">
    <cfRule type="containsText" dxfId="2650" priority="892" operator="containsText" text="SIN OBSERVACIÓN">
      <formula>NOT(ISERROR(SEARCH(("SIN OBSERVACIÓN"),(Q25))))</formula>
    </cfRule>
  </conditionalFormatting>
  <conditionalFormatting sqref="R25">
    <cfRule type="containsBlanks" dxfId="2649" priority="893">
      <formula>LEN(TRIM(R25))=0</formula>
    </cfRule>
  </conditionalFormatting>
  <conditionalFormatting sqref="R25">
    <cfRule type="cellIs" dxfId="2648" priority="894" operator="equal">
      <formula>"NO CUMPLEN CON LO SOLICITADO"</formula>
    </cfRule>
  </conditionalFormatting>
  <conditionalFormatting sqref="R25">
    <cfRule type="cellIs" dxfId="2647" priority="895" operator="equal">
      <formula>"CUMPLEN CON LO SOLICITADO"</formula>
    </cfRule>
  </conditionalFormatting>
  <conditionalFormatting sqref="R25">
    <cfRule type="cellIs" dxfId="2646" priority="896" operator="equal">
      <formula>"PENDIENTES"</formula>
    </cfRule>
  </conditionalFormatting>
  <conditionalFormatting sqref="R25">
    <cfRule type="cellIs" dxfId="2645" priority="897" operator="equal">
      <formula>"NINGUNO"</formula>
    </cfRule>
  </conditionalFormatting>
  <conditionalFormatting sqref="H25">
    <cfRule type="notContainsBlanks" dxfId="2644" priority="898">
      <formula>LEN(TRIM(H25))&gt;0</formula>
    </cfRule>
  </conditionalFormatting>
  <conditionalFormatting sqref="G25">
    <cfRule type="notContainsBlanks" dxfId="2643" priority="899">
      <formula>LEN(TRIM(G25))&gt;0</formula>
    </cfRule>
  </conditionalFormatting>
  <conditionalFormatting sqref="F25">
    <cfRule type="notContainsBlanks" dxfId="2642" priority="900">
      <formula>LEN(TRIM(F25))&gt;0</formula>
    </cfRule>
  </conditionalFormatting>
  <conditionalFormatting sqref="E25">
    <cfRule type="notContainsBlanks" dxfId="2641" priority="901">
      <formula>LEN(TRIM(E25))&gt;0</formula>
    </cfRule>
  </conditionalFormatting>
  <conditionalFormatting sqref="D25">
    <cfRule type="notContainsBlanks" dxfId="2640" priority="902">
      <formula>LEN(TRIM(D25))&gt;0</formula>
    </cfRule>
  </conditionalFormatting>
  <conditionalFormatting sqref="C25">
    <cfRule type="notContainsBlanks" dxfId="2639" priority="903">
      <formula>LEN(TRIM(C25))&gt;0</formula>
    </cfRule>
  </conditionalFormatting>
  <conditionalFormatting sqref="I25">
    <cfRule type="notContainsBlanks" dxfId="2638" priority="904">
      <formula>LEN(TRIM(I25))&gt;0</formula>
    </cfRule>
  </conditionalFormatting>
  <conditionalFormatting sqref="S25">
    <cfRule type="cellIs" dxfId="2637" priority="905" operator="greaterThan">
      <formula>0</formula>
    </cfRule>
  </conditionalFormatting>
  <conditionalFormatting sqref="S25">
    <cfRule type="cellIs" dxfId="2636" priority="906" operator="equal">
      <formula>0</formula>
    </cfRule>
  </conditionalFormatting>
  <conditionalFormatting sqref="K14:K15">
    <cfRule type="expression" dxfId="2635" priority="907">
      <formula>J14="NO CUMPLE"</formula>
    </cfRule>
  </conditionalFormatting>
  <conditionalFormatting sqref="K14:K15">
    <cfRule type="expression" dxfId="2634" priority="908">
      <formula>J14="CUMPLE"</formula>
    </cfRule>
  </conditionalFormatting>
  <conditionalFormatting sqref="J14:J15">
    <cfRule type="cellIs" dxfId="2633" priority="909" operator="equal">
      <formula>"NO CUMPLE"</formula>
    </cfRule>
  </conditionalFormatting>
  <conditionalFormatting sqref="J14:J15">
    <cfRule type="cellIs" dxfId="2632" priority="910" operator="equal">
      <formula>"CUMPLE"</formula>
    </cfRule>
  </conditionalFormatting>
  <conditionalFormatting sqref="M14">
    <cfRule type="expression" dxfId="2631" priority="911">
      <formula>L14="NO CUMPLE"</formula>
    </cfRule>
  </conditionalFormatting>
  <conditionalFormatting sqref="M14">
    <cfRule type="expression" dxfId="2630" priority="912">
      <formula>L14="CUMPLE"</formula>
    </cfRule>
  </conditionalFormatting>
  <conditionalFormatting sqref="T50">
    <cfRule type="cellIs" dxfId="2629" priority="913" operator="equal">
      <formula>"NO CUMPLE"</formula>
    </cfRule>
  </conditionalFormatting>
  <conditionalFormatting sqref="T50">
    <cfRule type="cellIs" dxfId="2628" priority="914" operator="equal">
      <formula>"CUMPLE"</formula>
    </cfRule>
  </conditionalFormatting>
  <conditionalFormatting sqref="B50">
    <cfRule type="cellIs" dxfId="2627" priority="915" operator="equal">
      <formula>"NO CUMPLE CON LA EXPERIENCIA REQUERIDA"</formula>
    </cfRule>
  </conditionalFormatting>
  <conditionalFormatting sqref="B50">
    <cfRule type="cellIs" dxfId="2626" priority="916" operator="equal">
      <formula>"CUMPLE CON LA EXPERIENCIA REQUERIDA"</formula>
    </cfRule>
  </conditionalFormatting>
  <conditionalFormatting sqref="T72">
    <cfRule type="cellIs" dxfId="2625" priority="917" operator="equal">
      <formula>"NO CUMPLE"</formula>
    </cfRule>
  </conditionalFormatting>
  <conditionalFormatting sqref="T72">
    <cfRule type="cellIs" dxfId="2624" priority="918" operator="equal">
      <formula>"CUMPLE"</formula>
    </cfRule>
  </conditionalFormatting>
  <conditionalFormatting sqref="B72">
    <cfRule type="cellIs" dxfId="2623" priority="919" operator="equal">
      <formula>"NO CUMPLE CON LA EXPERIENCIA REQUERIDA"</formula>
    </cfRule>
  </conditionalFormatting>
  <conditionalFormatting sqref="B72">
    <cfRule type="cellIs" dxfId="2622" priority="920" operator="equal">
      <formula>"CUMPLE CON LA EXPERIENCIA REQUERIDA"</formula>
    </cfRule>
  </conditionalFormatting>
  <conditionalFormatting sqref="T94">
    <cfRule type="cellIs" dxfId="2621" priority="921" operator="equal">
      <formula>"NO CUMPLE"</formula>
    </cfRule>
  </conditionalFormatting>
  <conditionalFormatting sqref="T94">
    <cfRule type="cellIs" dxfId="2620" priority="922" operator="equal">
      <formula>"CUMPLE"</formula>
    </cfRule>
  </conditionalFormatting>
  <conditionalFormatting sqref="B94">
    <cfRule type="cellIs" dxfId="2619" priority="923" operator="equal">
      <formula>"NO CUMPLE CON LA EXPERIENCIA REQUERIDA"</formula>
    </cfRule>
  </conditionalFormatting>
  <conditionalFormatting sqref="B94">
    <cfRule type="cellIs" dxfId="2618" priority="924" operator="equal">
      <formula>"CUMPLE CON LA EXPERIENCIA REQUERIDA"</formula>
    </cfRule>
  </conditionalFormatting>
  <conditionalFormatting sqref="T116">
    <cfRule type="cellIs" dxfId="2617" priority="925" operator="equal">
      <formula>"NO CUMPLE"</formula>
    </cfRule>
  </conditionalFormatting>
  <conditionalFormatting sqref="T116">
    <cfRule type="cellIs" dxfId="2616" priority="926" operator="equal">
      <formula>"CUMPLE"</formula>
    </cfRule>
  </conditionalFormatting>
  <conditionalFormatting sqref="B116">
    <cfRule type="cellIs" dxfId="2615" priority="927" operator="equal">
      <formula>"NO CUMPLE CON LA EXPERIENCIA REQUERIDA"</formula>
    </cfRule>
  </conditionalFormatting>
  <conditionalFormatting sqref="B116">
    <cfRule type="cellIs" dxfId="2614" priority="928" operator="equal">
      <formula>"CUMPLE CON LA EXPERIENCIA REQUERIDA"</formula>
    </cfRule>
  </conditionalFormatting>
  <conditionalFormatting sqref="T138">
    <cfRule type="cellIs" dxfId="2613" priority="929" operator="equal">
      <formula>"NO CUMPLE"</formula>
    </cfRule>
  </conditionalFormatting>
  <conditionalFormatting sqref="T138">
    <cfRule type="cellIs" dxfId="2612" priority="930" operator="equal">
      <formula>"CUMPLE"</formula>
    </cfRule>
  </conditionalFormatting>
  <conditionalFormatting sqref="B138">
    <cfRule type="cellIs" dxfId="2611" priority="931" operator="equal">
      <formula>"NO CUMPLE CON LA EXPERIENCIA REQUERIDA"</formula>
    </cfRule>
  </conditionalFormatting>
  <conditionalFormatting sqref="B138">
    <cfRule type="cellIs" dxfId="2610" priority="932" operator="equal">
      <formula>"CUMPLE CON LA EXPERIENCIA REQUERIDA"</formula>
    </cfRule>
  </conditionalFormatting>
  <conditionalFormatting sqref="N145">
    <cfRule type="expression" dxfId="2609" priority="933">
      <formula>N145=" "</formula>
    </cfRule>
  </conditionalFormatting>
  <conditionalFormatting sqref="N145">
    <cfRule type="expression" dxfId="2608" priority="934">
      <formula>N145="NO PRESENTÓ CERTIFICADO"</formula>
    </cfRule>
  </conditionalFormatting>
  <conditionalFormatting sqref="N145">
    <cfRule type="expression" dxfId="2607" priority="935">
      <formula>N145="PRESENTÓ CERTIFICADO"</formula>
    </cfRule>
  </conditionalFormatting>
  <conditionalFormatting sqref="S145">
    <cfRule type="cellIs" dxfId="2606" priority="936" operator="greaterThan">
      <formula>0</formula>
    </cfRule>
  </conditionalFormatting>
  <conditionalFormatting sqref="S145">
    <cfRule type="cellIs" dxfId="2605" priority="937" operator="equal">
      <formula>0</formula>
    </cfRule>
  </conditionalFormatting>
  <conditionalFormatting sqref="P145">
    <cfRule type="expression" dxfId="2604" priority="938">
      <formula>Q145="NO SUBSANABLE"</formula>
    </cfRule>
  </conditionalFormatting>
  <conditionalFormatting sqref="P145">
    <cfRule type="expression" dxfId="2603" priority="939">
      <formula>Q145="REQUERIMIENTOS SUBSANADOS"</formula>
    </cfRule>
  </conditionalFormatting>
  <conditionalFormatting sqref="P145">
    <cfRule type="expression" dxfId="2602" priority="940">
      <formula>Q145="PENDIENTES POR SUBSANAR"</formula>
    </cfRule>
  </conditionalFormatting>
  <conditionalFormatting sqref="P145">
    <cfRule type="expression" dxfId="2601" priority="941">
      <formula>Q145="SIN OBSERVACIÓN"</formula>
    </cfRule>
  </conditionalFormatting>
  <conditionalFormatting sqref="P145">
    <cfRule type="containsBlanks" dxfId="2600" priority="942">
      <formula>LEN(TRIM(P145))=0</formula>
    </cfRule>
  </conditionalFormatting>
  <conditionalFormatting sqref="O145">
    <cfRule type="cellIs" dxfId="2599" priority="943" operator="equal">
      <formula>"PENDIENTE POR DESCRIPCIÓN"</formula>
    </cfRule>
  </conditionalFormatting>
  <conditionalFormatting sqref="O145">
    <cfRule type="cellIs" dxfId="2598" priority="944" operator="equal">
      <formula>"DESCRIPCIÓN INSUFICIENTE"</formula>
    </cfRule>
  </conditionalFormatting>
  <conditionalFormatting sqref="O145">
    <cfRule type="cellIs" dxfId="2597" priority="945" operator="equal">
      <formula>"NO ESTÁ ACORDE A ITEM 5.2.1 (T.R.)"</formula>
    </cfRule>
  </conditionalFormatting>
  <conditionalFormatting sqref="O145">
    <cfRule type="cellIs" dxfId="2596" priority="946" operator="equal">
      <formula>"ACORDE A ITEM 5.2.1 (T.R.)"</formula>
    </cfRule>
  </conditionalFormatting>
  <conditionalFormatting sqref="Q145">
    <cfRule type="containsBlanks" dxfId="2595" priority="947">
      <formula>LEN(TRIM(Q145))=0</formula>
    </cfRule>
  </conditionalFormatting>
  <conditionalFormatting sqref="Q145">
    <cfRule type="cellIs" dxfId="2594" priority="948" operator="equal">
      <formula>"REQUERIMIENTOS SUBSANADOS"</formula>
    </cfRule>
  </conditionalFormatting>
  <conditionalFormatting sqref="Q145">
    <cfRule type="containsText" dxfId="2593" priority="949" operator="containsText" text="NO SUBSANABLE">
      <formula>NOT(ISERROR(SEARCH(("NO SUBSANABLE"),(Q145))))</formula>
    </cfRule>
  </conditionalFormatting>
  <conditionalFormatting sqref="Q145">
    <cfRule type="containsText" dxfId="2592" priority="950" operator="containsText" text="PENDIENTES POR SUBSANAR">
      <formula>NOT(ISERROR(SEARCH(("PENDIENTES POR SUBSANAR"),(Q145))))</formula>
    </cfRule>
  </conditionalFormatting>
  <conditionalFormatting sqref="Q145">
    <cfRule type="containsText" dxfId="2591" priority="951" operator="containsText" text="SIN OBSERVACIÓN">
      <formula>NOT(ISERROR(SEARCH(("SIN OBSERVACIÓN"),(Q145))))</formula>
    </cfRule>
  </conditionalFormatting>
  <conditionalFormatting sqref="R145">
    <cfRule type="containsBlanks" dxfId="2590" priority="952">
      <formula>LEN(TRIM(R145))=0</formula>
    </cfRule>
  </conditionalFormatting>
  <conditionalFormatting sqref="R145">
    <cfRule type="cellIs" dxfId="2589" priority="953" operator="equal">
      <formula>"NO CUMPLEN CON LO SOLICITADO"</formula>
    </cfRule>
  </conditionalFormatting>
  <conditionalFormatting sqref="R145">
    <cfRule type="cellIs" dxfId="2588" priority="954" operator="equal">
      <formula>"CUMPLEN CON LO SOLICITADO"</formula>
    </cfRule>
  </conditionalFormatting>
  <conditionalFormatting sqref="R145">
    <cfRule type="cellIs" dxfId="2587" priority="955" operator="equal">
      <formula>"PENDIENTES"</formula>
    </cfRule>
  </conditionalFormatting>
  <conditionalFormatting sqref="R145">
    <cfRule type="cellIs" dxfId="2586" priority="956" operator="equal">
      <formula>"NINGUNO"</formula>
    </cfRule>
  </conditionalFormatting>
  <conditionalFormatting sqref="T160">
    <cfRule type="cellIs" dxfId="2585" priority="957" operator="equal">
      <formula>"NO CUMPLE"</formula>
    </cfRule>
  </conditionalFormatting>
  <conditionalFormatting sqref="T160">
    <cfRule type="cellIs" dxfId="2584" priority="958" operator="equal">
      <formula>"CUMPLE"</formula>
    </cfRule>
  </conditionalFormatting>
  <conditionalFormatting sqref="B160">
    <cfRule type="cellIs" dxfId="2583" priority="959" operator="equal">
      <formula>"NO CUMPLE CON LA EXPERIENCIA REQUERIDA"</formula>
    </cfRule>
  </conditionalFormatting>
  <conditionalFormatting sqref="B160">
    <cfRule type="cellIs" dxfId="2582" priority="960" operator="equal">
      <formula>"CUMPLE CON LA EXPERIENCIA REQUERIDA"</formula>
    </cfRule>
  </conditionalFormatting>
  <conditionalFormatting sqref="I154">
    <cfRule type="notContainsBlanks" dxfId="2581" priority="961">
      <formula>LEN(TRIM(I154))&gt;0</formula>
    </cfRule>
  </conditionalFormatting>
  <conditionalFormatting sqref="N148 N151">
    <cfRule type="expression" dxfId="2580" priority="968">
      <formula>N148=" "</formula>
    </cfRule>
  </conditionalFormatting>
  <conditionalFormatting sqref="N148 N151">
    <cfRule type="expression" dxfId="2579" priority="969">
      <formula>N148="NO PRESENTÓ CERTIFICADO"</formula>
    </cfRule>
  </conditionalFormatting>
  <conditionalFormatting sqref="N148 N151">
    <cfRule type="expression" dxfId="2578" priority="970">
      <formula>N148="PRESENTÓ CERTIFICADO"</formula>
    </cfRule>
  </conditionalFormatting>
  <conditionalFormatting sqref="P148 P151">
    <cfRule type="expression" dxfId="2577" priority="971">
      <formula>Q148="NO SUBSANABLE"</formula>
    </cfRule>
  </conditionalFormatting>
  <conditionalFormatting sqref="P148 P151">
    <cfRule type="expression" dxfId="2576" priority="972">
      <formula>Q148="REQUERIMIENTOS SUBSANADOS"</formula>
    </cfRule>
  </conditionalFormatting>
  <conditionalFormatting sqref="P148 P151">
    <cfRule type="expression" dxfId="2575" priority="973">
      <formula>Q148="PENDIENTES POR SUBSANAR"</formula>
    </cfRule>
  </conditionalFormatting>
  <conditionalFormatting sqref="P148 P151">
    <cfRule type="expression" dxfId="2574" priority="974">
      <formula>Q148="SIN OBSERVACIÓN"</formula>
    </cfRule>
  </conditionalFormatting>
  <conditionalFormatting sqref="P148 P151">
    <cfRule type="containsBlanks" dxfId="2573" priority="975">
      <formula>LEN(TRIM(P148))=0</formula>
    </cfRule>
  </conditionalFormatting>
  <conditionalFormatting sqref="O148 O151">
    <cfRule type="cellIs" dxfId="2572" priority="976" operator="equal">
      <formula>"PENDIENTE POR DESCRIPCIÓN"</formula>
    </cfRule>
  </conditionalFormatting>
  <conditionalFormatting sqref="O148 O151">
    <cfRule type="cellIs" dxfId="2571" priority="977" operator="equal">
      <formula>"DESCRIPCIÓN INSUFICIENTE"</formula>
    </cfRule>
  </conditionalFormatting>
  <conditionalFormatting sqref="O148 O151">
    <cfRule type="cellIs" dxfId="2570" priority="978" operator="equal">
      <formula>"NO ESTÁ ACORDE A ITEM 5.2.1 (T.R.)"</formula>
    </cfRule>
  </conditionalFormatting>
  <conditionalFormatting sqref="O148 O151">
    <cfRule type="cellIs" dxfId="2569" priority="979" operator="equal">
      <formula>"ACORDE A ITEM 5.2.1 (T.R.)"</formula>
    </cfRule>
  </conditionalFormatting>
  <conditionalFormatting sqref="Q148 Q151">
    <cfRule type="containsBlanks" dxfId="2568" priority="980">
      <formula>LEN(TRIM(Q148))=0</formula>
    </cfRule>
  </conditionalFormatting>
  <conditionalFormatting sqref="Q148 Q151">
    <cfRule type="cellIs" dxfId="2567" priority="981" operator="equal">
      <formula>"REQUERIMIENTOS SUBSANADOS"</formula>
    </cfRule>
  </conditionalFormatting>
  <conditionalFormatting sqref="Q148 Q151">
    <cfRule type="containsText" dxfId="2566" priority="982" operator="containsText" text="NO SUBSANABLE">
      <formula>NOT(ISERROR(SEARCH(("NO SUBSANABLE"),(Q148))))</formula>
    </cfRule>
  </conditionalFormatting>
  <conditionalFormatting sqref="Q148 Q151">
    <cfRule type="containsText" dxfId="2565" priority="983" operator="containsText" text="PENDIENTES POR SUBSANAR">
      <formula>NOT(ISERROR(SEARCH(("PENDIENTES POR SUBSANAR"),(Q148))))</formula>
    </cfRule>
  </conditionalFormatting>
  <conditionalFormatting sqref="Q148 Q151">
    <cfRule type="containsText" dxfId="2564" priority="984" operator="containsText" text="SIN OBSERVACIÓN">
      <formula>NOT(ISERROR(SEARCH(("SIN OBSERVACIÓN"),(Q148))))</formula>
    </cfRule>
  </conditionalFormatting>
  <conditionalFormatting sqref="R148 R151">
    <cfRule type="containsBlanks" dxfId="2563" priority="985">
      <formula>LEN(TRIM(R148))=0</formula>
    </cfRule>
  </conditionalFormatting>
  <conditionalFormatting sqref="R148 R151">
    <cfRule type="cellIs" dxfId="2562" priority="986" operator="equal">
      <formula>"NO CUMPLEN CON LO SOLICITADO"</formula>
    </cfRule>
  </conditionalFormatting>
  <conditionalFormatting sqref="R148 R151">
    <cfRule type="cellIs" dxfId="2561" priority="987" operator="equal">
      <formula>"CUMPLEN CON LO SOLICITADO"</formula>
    </cfRule>
  </conditionalFormatting>
  <conditionalFormatting sqref="R148 R151">
    <cfRule type="cellIs" dxfId="2560" priority="988" operator="equal">
      <formula>"PENDIENTES"</formula>
    </cfRule>
  </conditionalFormatting>
  <conditionalFormatting sqref="R148 R151">
    <cfRule type="cellIs" dxfId="2559" priority="989" operator="equal">
      <formula>"NINGUNO"</formula>
    </cfRule>
  </conditionalFormatting>
  <conditionalFormatting sqref="N154">
    <cfRule type="expression" dxfId="2558" priority="997">
      <formula>N154=" "</formula>
    </cfRule>
  </conditionalFormatting>
  <conditionalFormatting sqref="N154">
    <cfRule type="expression" dxfId="2557" priority="998">
      <formula>N154="NO PRESENTÓ CERTIFICADO"</formula>
    </cfRule>
  </conditionalFormatting>
  <conditionalFormatting sqref="N154">
    <cfRule type="expression" dxfId="2556" priority="999">
      <formula>N154="PRESENTÓ CERTIFICADO"</formula>
    </cfRule>
  </conditionalFormatting>
  <conditionalFormatting sqref="P154">
    <cfRule type="expression" dxfId="2555" priority="1000">
      <formula>Q154="NO SUBSANABLE"</formula>
    </cfRule>
  </conditionalFormatting>
  <conditionalFormatting sqref="P154">
    <cfRule type="expression" dxfId="2554" priority="1001">
      <formula>Q154="REQUERIMIENTOS SUBSANADOS"</formula>
    </cfRule>
  </conditionalFormatting>
  <conditionalFormatting sqref="P154">
    <cfRule type="expression" dxfId="2553" priority="1002">
      <formula>Q154="PENDIENTES POR SUBSANAR"</formula>
    </cfRule>
  </conditionalFormatting>
  <conditionalFormatting sqref="P154">
    <cfRule type="expression" dxfId="2552" priority="1003">
      <formula>Q154="SIN OBSERVACIÓN"</formula>
    </cfRule>
  </conditionalFormatting>
  <conditionalFormatting sqref="P154">
    <cfRule type="containsBlanks" dxfId="2551" priority="1004">
      <formula>LEN(TRIM(P154))=0</formula>
    </cfRule>
  </conditionalFormatting>
  <conditionalFormatting sqref="O154">
    <cfRule type="cellIs" dxfId="2550" priority="1005" operator="equal">
      <formula>"PENDIENTE POR DESCRIPCIÓN"</formula>
    </cfRule>
  </conditionalFormatting>
  <conditionalFormatting sqref="O154">
    <cfRule type="cellIs" dxfId="2549" priority="1006" operator="equal">
      <formula>"DESCRIPCIÓN INSUFICIENTE"</formula>
    </cfRule>
  </conditionalFormatting>
  <conditionalFormatting sqref="O154">
    <cfRule type="cellIs" dxfId="2548" priority="1007" operator="equal">
      <formula>"NO ESTÁ ACORDE A ITEM 5.2.1 (T.R.)"</formula>
    </cfRule>
  </conditionalFormatting>
  <conditionalFormatting sqref="O154">
    <cfRule type="cellIs" dxfId="2547" priority="1008" operator="equal">
      <formula>"ACORDE A ITEM 5.2.1 (T.R.)"</formula>
    </cfRule>
  </conditionalFormatting>
  <conditionalFormatting sqref="Q154">
    <cfRule type="containsBlanks" dxfId="2546" priority="1009">
      <formula>LEN(TRIM(Q154))=0</formula>
    </cfRule>
  </conditionalFormatting>
  <conditionalFormatting sqref="Q154">
    <cfRule type="cellIs" dxfId="2545" priority="1010" operator="equal">
      <formula>"REQUERIMIENTOS SUBSANADOS"</formula>
    </cfRule>
  </conditionalFormatting>
  <conditionalFormatting sqref="Q154">
    <cfRule type="containsText" dxfId="2544" priority="1011" operator="containsText" text="NO SUBSANABLE">
      <formula>NOT(ISERROR(SEARCH(("NO SUBSANABLE"),(Q154))))</formula>
    </cfRule>
  </conditionalFormatting>
  <conditionalFormatting sqref="Q154">
    <cfRule type="containsText" dxfId="2543" priority="1012" operator="containsText" text="PENDIENTES POR SUBSANAR">
      <formula>NOT(ISERROR(SEARCH(("PENDIENTES POR SUBSANAR"),(Q154))))</formula>
    </cfRule>
  </conditionalFormatting>
  <conditionalFormatting sqref="Q154">
    <cfRule type="containsText" dxfId="2542" priority="1013" operator="containsText" text="SIN OBSERVACIÓN">
      <formula>NOT(ISERROR(SEARCH(("SIN OBSERVACIÓN"),(Q154))))</formula>
    </cfRule>
  </conditionalFormatting>
  <conditionalFormatting sqref="R154">
    <cfRule type="containsBlanks" dxfId="2541" priority="1014">
      <formula>LEN(TRIM(R154))=0</formula>
    </cfRule>
  </conditionalFormatting>
  <conditionalFormatting sqref="R154">
    <cfRule type="cellIs" dxfId="2540" priority="1015" operator="equal">
      <formula>"NO CUMPLEN CON LO SOLICITADO"</formula>
    </cfRule>
  </conditionalFormatting>
  <conditionalFormatting sqref="R154">
    <cfRule type="cellIs" dxfId="2539" priority="1016" operator="equal">
      <formula>"CUMPLEN CON LO SOLICITADO"</formula>
    </cfRule>
  </conditionalFormatting>
  <conditionalFormatting sqref="R154">
    <cfRule type="cellIs" dxfId="2538" priority="1017" operator="equal">
      <formula>"PENDIENTES"</formula>
    </cfRule>
  </conditionalFormatting>
  <conditionalFormatting sqref="R154">
    <cfRule type="cellIs" dxfId="2537" priority="1018" operator="equal">
      <formula>"NINGUNO"</formula>
    </cfRule>
  </conditionalFormatting>
  <conditionalFormatting sqref="H154">
    <cfRule type="notContainsBlanks" dxfId="2536" priority="1019">
      <formula>LEN(TRIM(H154))&gt;0</formula>
    </cfRule>
  </conditionalFormatting>
  <conditionalFormatting sqref="G154">
    <cfRule type="notContainsBlanks" dxfId="2535" priority="1020">
      <formula>LEN(TRIM(G154))&gt;0</formula>
    </cfRule>
  </conditionalFormatting>
  <conditionalFormatting sqref="F154">
    <cfRule type="notContainsBlanks" dxfId="2534" priority="1021">
      <formula>LEN(TRIM(F154))&gt;0</formula>
    </cfRule>
  </conditionalFormatting>
  <conditionalFormatting sqref="E154">
    <cfRule type="notContainsBlanks" dxfId="2533" priority="1022">
      <formula>LEN(TRIM(E154))&gt;0</formula>
    </cfRule>
  </conditionalFormatting>
  <conditionalFormatting sqref="D154">
    <cfRule type="notContainsBlanks" dxfId="2532" priority="1023">
      <formula>LEN(TRIM(D154))&gt;0</formula>
    </cfRule>
  </conditionalFormatting>
  <conditionalFormatting sqref="C154">
    <cfRule type="notContainsBlanks" dxfId="2531" priority="1024">
      <formula>LEN(TRIM(C154))&gt;0</formula>
    </cfRule>
  </conditionalFormatting>
  <conditionalFormatting sqref="I154">
    <cfRule type="notContainsBlanks" dxfId="2530" priority="1025">
      <formula>LEN(TRIM(I154))&gt;0</formula>
    </cfRule>
  </conditionalFormatting>
  <conditionalFormatting sqref="T145">
    <cfRule type="cellIs" dxfId="2529" priority="1026" operator="equal">
      <formula>"NO"</formula>
    </cfRule>
  </conditionalFormatting>
  <conditionalFormatting sqref="T145">
    <cfRule type="cellIs" dxfId="2528" priority="1027" operator="equal">
      <formula>"SI"</formula>
    </cfRule>
  </conditionalFormatting>
  <conditionalFormatting sqref="S148 S151 S154">
    <cfRule type="cellIs" dxfId="2527" priority="1028" operator="greaterThan">
      <formula>0</formula>
    </cfRule>
  </conditionalFormatting>
  <conditionalFormatting sqref="S148 S151 S154">
    <cfRule type="cellIs" dxfId="2526" priority="1029" operator="equal">
      <formula>0</formula>
    </cfRule>
  </conditionalFormatting>
  <conditionalFormatting sqref="N157">
    <cfRule type="expression" dxfId="2525" priority="1030">
      <formula>N157=" "</formula>
    </cfRule>
  </conditionalFormatting>
  <conditionalFormatting sqref="N157">
    <cfRule type="expression" dxfId="2524" priority="1031">
      <formula>N157="NO PRESENTÓ CERTIFICADO"</formula>
    </cfRule>
  </conditionalFormatting>
  <conditionalFormatting sqref="N157">
    <cfRule type="expression" dxfId="2523" priority="1032">
      <formula>N157="PRESENTÓ CERTIFICADO"</formula>
    </cfRule>
  </conditionalFormatting>
  <conditionalFormatting sqref="P157">
    <cfRule type="expression" dxfId="2522" priority="1033">
      <formula>Q157="NO SUBSANABLE"</formula>
    </cfRule>
  </conditionalFormatting>
  <conditionalFormatting sqref="P157">
    <cfRule type="expression" dxfId="2521" priority="1034">
      <formula>Q157="REQUERIMIENTOS SUBSANADOS"</formula>
    </cfRule>
  </conditionalFormatting>
  <conditionalFormatting sqref="P157">
    <cfRule type="expression" dxfId="2520" priority="1035">
      <formula>Q157="PENDIENTES POR SUBSANAR"</formula>
    </cfRule>
  </conditionalFormatting>
  <conditionalFormatting sqref="P157">
    <cfRule type="expression" dxfId="2519" priority="1036">
      <formula>Q157="SIN OBSERVACIÓN"</formula>
    </cfRule>
  </conditionalFormatting>
  <conditionalFormatting sqref="P157">
    <cfRule type="containsBlanks" dxfId="2518" priority="1037">
      <formula>LEN(TRIM(P157))=0</formula>
    </cfRule>
  </conditionalFormatting>
  <conditionalFormatting sqref="O157">
    <cfRule type="cellIs" dxfId="2517" priority="1038" operator="equal">
      <formula>"PENDIENTE POR DESCRIPCIÓN"</formula>
    </cfRule>
  </conditionalFormatting>
  <conditionalFormatting sqref="O157">
    <cfRule type="cellIs" dxfId="2516" priority="1039" operator="equal">
      <formula>"DESCRIPCIÓN INSUFICIENTE"</formula>
    </cfRule>
  </conditionalFormatting>
  <conditionalFormatting sqref="O157">
    <cfRule type="cellIs" dxfId="2515" priority="1040" operator="equal">
      <formula>"NO ESTÁ ACORDE A ITEM 5.2.1 (T.R.)"</formula>
    </cfRule>
  </conditionalFormatting>
  <conditionalFormatting sqref="O157">
    <cfRule type="cellIs" dxfId="2514" priority="1041" operator="equal">
      <formula>"ACORDE A ITEM 5.2.1 (T.R.)"</formula>
    </cfRule>
  </conditionalFormatting>
  <conditionalFormatting sqref="Q157">
    <cfRule type="containsBlanks" dxfId="2513" priority="1042">
      <formula>LEN(TRIM(Q157))=0</formula>
    </cfRule>
  </conditionalFormatting>
  <conditionalFormatting sqref="Q157">
    <cfRule type="cellIs" dxfId="2512" priority="1043" operator="equal">
      <formula>"REQUERIMIENTOS SUBSANADOS"</formula>
    </cfRule>
  </conditionalFormatting>
  <conditionalFormatting sqref="Q157">
    <cfRule type="containsText" dxfId="2511" priority="1044" operator="containsText" text="NO SUBSANABLE">
      <formula>NOT(ISERROR(SEARCH(("NO SUBSANABLE"),(Q157))))</formula>
    </cfRule>
  </conditionalFormatting>
  <conditionalFormatting sqref="Q157">
    <cfRule type="containsText" dxfId="2510" priority="1045" operator="containsText" text="PENDIENTES POR SUBSANAR">
      <formula>NOT(ISERROR(SEARCH(("PENDIENTES POR SUBSANAR"),(Q157))))</formula>
    </cfRule>
  </conditionalFormatting>
  <conditionalFormatting sqref="Q157">
    <cfRule type="containsText" dxfId="2509" priority="1046" operator="containsText" text="SIN OBSERVACIÓN">
      <formula>NOT(ISERROR(SEARCH(("SIN OBSERVACIÓN"),(Q157))))</formula>
    </cfRule>
  </conditionalFormatting>
  <conditionalFormatting sqref="R157">
    <cfRule type="containsBlanks" dxfId="2508" priority="1047">
      <formula>LEN(TRIM(R157))=0</formula>
    </cfRule>
  </conditionalFormatting>
  <conditionalFormatting sqref="R157">
    <cfRule type="cellIs" dxfId="2507" priority="1048" operator="equal">
      <formula>"NO CUMPLEN CON LO SOLICITADO"</formula>
    </cfRule>
  </conditionalFormatting>
  <conditionalFormatting sqref="R157">
    <cfRule type="cellIs" dxfId="2506" priority="1049" operator="equal">
      <formula>"CUMPLEN CON LO SOLICITADO"</formula>
    </cfRule>
  </conditionalFormatting>
  <conditionalFormatting sqref="R157">
    <cfRule type="cellIs" dxfId="2505" priority="1050" operator="equal">
      <formula>"PENDIENTES"</formula>
    </cfRule>
  </conditionalFormatting>
  <conditionalFormatting sqref="R157">
    <cfRule type="cellIs" dxfId="2504" priority="1051" operator="equal">
      <formula>"NINGUNO"</formula>
    </cfRule>
  </conditionalFormatting>
  <conditionalFormatting sqref="H157">
    <cfRule type="notContainsBlanks" dxfId="2503" priority="1052">
      <formula>LEN(TRIM(H157))&gt;0</formula>
    </cfRule>
  </conditionalFormatting>
  <conditionalFormatting sqref="G157">
    <cfRule type="notContainsBlanks" dxfId="2502" priority="1053">
      <formula>LEN(TRIM(G157))&gt;0</formula>
    </cfRule>
  </conditionalFormatting>
  <conditionalFormatting sqref="F157">
    <cfRule type="notContainsBlanks" dxfId="2501" priority="1054">
      <formula>LEN(TRIM(F157))&gt;0</formula>
    </cfRule>
  </conditionalFormatting>
  <conditionalFormatting sqref="E157">
    <cfRule type="notContainsBlanks" dxfId="2500" priority="1055">
      <formula>LEN(TRIM(E157))&gt;0</formula>
    </cfRule>
  </conditionalFormatting>
  <conditionalFormatting sqref="D157">
    <cfRule type="notContainsBlanks" dxfId="2499" priority="1056">
      <formula>LEN(TRIM(D157))&gt;0</formula>
    </cfRule>
  </conditionalFormatting>
  <conditionalFormatting sqref="C157">
    <cfRule type="notContainsBlanks" dxfId="2498" priority="1057">
      <formula>LEN(TRIM(C157))&gt;0</formula>
    </cfRule>
  </conditionalFormatting>
  <conditionalFormatting sqref="I157">
    <cfRule type="notContainsBlanks" dxfId="2497" priority="1058">
      <formula>LEN(TRIM(I157))&gt;0</formula>
    </cfRule>
  </conditionalFormatting>
  <conditionalFormatting sqref="S157">
    <cfRule type="cellIs" dxfId="2496" priority="1059" operator="greaterThan">
      <formula>0</formula>
    </cfRule>
  </conditionalFormatting>
  <conditionalFormatting sqref="S157">
    <cfRule type="cellIs" dxfId="2495" priority="1060" operator="equal">
      <formula>0</formula>
    </cfRule>
  </conditionalFormatting>
  <conditionalFormatting sqref="T182">
    <cfRule type="cellIs" dxfId="2494" priority="1061" operator="equal">
      <formula>"NO CUMPLE"</formula>
    </cfRule>
  </conditionalFormatting>
  <conditionalFormatting sqref="T182">
    <cfRule type="cellIs" dxfId="2493" priority="1062" operator="equal">
      <formula>"CUMPLE"</formula>
    </cfRule>
  </conditionalFormatting>
  <conditionalFormatting sqref="N167">
    <cfRule type="expression" dxfId="2492" priority="1065">
      <formula>N167=" "</formula>
    </cfRule>
  </conditionalFormatting>
  <conditionalFormatting sqref="N167">
    <cfRule type="expression" dxfId="2491" priority="1066">
      <formula>N167="NO PRESENTÓ CERTIFICADO"</formula>
    </cfRule>
  </conditionalFormatting>
  <conditionalFormatting sqref="N167">
    <cfRule type="expression" dxfId="2490" priority="1067">
      <formula>N167="PRESENTÓ CERTIFICADO"</formula>
    </cfRule>
  </conditionalFormatting>
  <conditionalFormatting sqref="S167">
    <cfRule type="cellIs" dxfId="2489" priority="1068" operator="greaterThan">
      <formula>0</formula>
    </cfRule>
  </conditionalFormatting>
  <conditionalFormatting sqref="S167">
    <cfRule type="cellIs" dxfId="2488" priority="1069" operator="equal">
      <formula>0</formula>
    </cfRule>
  </conditionalFormatting>
  <conditionalFormatting sqref="P167">
    <cfRule type="expression" dxfId="2487" priority="1070">
      <formula>Q167="NO SUBSANABLE"</formula>
    </cfRule>
  </conditionalFormatting>
  <conditionalFormatting sqref="P167">
    <cfRule type="expression" dxfId="2486" priority="1071">
      <formula>Q167="REQUERIMIENTOS SUBSANADOS"</formula>
    </cfRule>
  </conditionalFormatting>
  <conditionalFormatting sqref="P167">
    <cfRule type="expression" dxfId="2485" priority="1072">
      <formula>Q167="PENDIENTES POR SUBSANAR"</formula>
    </cfRule>
  </conditionalFormatting>
  <conditionalFormatting sqref="P167">
    <cfRule type="expression" dxfId="2484" priority="1073">
      <formula>Q167="SIN OBSERVACIÓN"</formula>
    </cfRule>
  </conditionalFormatting>
  <conditionalFormatting sqref="P167">
    <cfRule type="containsBlanks" dxfId="2483" priority="1074">
      <formula>LEN(TRIM(P167))=0</formula>
    </cfRule>
  </conditionalFormatting>
  <conditionalFormatting sqref="O167">
    <cfRule type="cellIs" dxfId="2482" priority="1075" operator="equal">
      <formula>"PENDIENTE POR DESCRIPCIÓN"</formula>
    </cfRule>
  </conditionalFormatting>
  <conditionalFormatting sqref="O167">
    <cfRule type="cellIs" dxfId="2481" priority="1076" operator="equal">
      <formula>"DESCRIPCIÓN INSUFICIENTE"</formula>
    </cfRule>
  </conditionalFormatting>
  <conditionalFormatting sqref="O167">
    <cfRule type="cellIs" dxfId="2480" priority="1077" operator="equal">
      <formula>"NO ESTÁ ACORDE A ITEM 5.2.1 (T.R.)"</formula>
    </cfRule>
  </conditionalFormatting>
  <conditionalFormatting sqref="O167">
    <cfRule type="cellIs" dxfId="2479" priority="1078" operator="equal">
      <formula>"ACORDE A ITEM 5.2.1 (T.R.)"</formula>
    </cfRule>
  </conditionalFormatting>
  <conditionalFormatting sqref="Q167">
    <cfRule type="containsBlanks" dxfId="2478" priority="1079">
      <formula>LEN(TRIM(Q167))=0</formula>
    </cfRule>
  </conditionalFormatting>
  <conditionalFormatting sqref="Q167">
    <cfRule type="cellIs" dxfId="2477" priority="1080" operator="equal">
      <formula>"REQUERIMIENTOS SUBSANADOS"</formula>
    </cfRule>
  </conditionalFormatting>
  <conditionalFormatting sqref="Q167">
    <cfRule type="containsText" dxfId="2476" priority="1081" operator="containsText" text="NO SUBSANABLE">
      <formula>NOT(ISERROR(SEARCH(("NO SUBSANABLE"),(Q167))))</formula>
    </cfRule>
  </conditionalFormatting>
  <conditionalFormatting sqref="Q167">
    <cfRule type="containsText" dxfId="2475" priority="1082" operator="containsText" text="PENDIENTES POR SUBSANAR">
      <formula>NOT(ISERROR(SEARCH(("PENDIENTES POR SUBSANAR"),(Q167))))</formula>
    </cfRule>
  </conditionalFormatting>
  <conditionalFormatting sqref="Q167">
    <cfRule type="containsText" dxfId="2474" priority="1083" operator="containsText" text="SIN OBSERVACIÓN">
      <formula>NOT(ISERROR(SEARCH(("SIN OBSERVACIÓN"),(Q167))))</formula>
    </cfRule>
  </conditionalFormatting>
  <conditionalFormatting sqref="R167">
    <cfRule type="containsBlanks" dxfId="2473" priority="1084">
      <formula>LEN(TRIM(R167))=0</formula>
    </cfRule>
  </conditionalFormatting>
  <conditionalFormatting sqref="R167">
    <cfRule type="cellIs" dxfId="2472" priority="1085" operator="equal">
      <formula>"NO CUMPLEN CON LO SOLICITADO"</formula>
    </cfRule>
  </conditionalFormatting>
  <conditionalFormatting sqref="R167">
    <cfRule type="cellIs" dxfId="2471" priority="1086" operator="equal">
      <formula>"CUMPLEN CON LO SOLICITADO"</formula>
    </cfRule>
  </conditionalFormatting>
  <conditionalFormatting sqref="R167">
    <cfRule type="cellIs" dxfId="2470" priority="1087" operator="equal">
      <formula>"PENDIENTES"</formula>
    </cfRule>
  </conditionalFormatting>
  <conditionalFormatting sqref="R167">
    <cfRule type="cellIs" dxfId="2469" priority="1088" operator="equal">
      <formula>"NINGUNO"</formula>
    </cfRule>
  </conditionalFormatting>
  <conditionalFormatting sqref="B182">
    <cfRule type="cellIs" dxfId="2468" priority="1089" operator="equal">
      <formula>"NO CUMPLE CON LA EXPERIENCIA REQUERIDA"</formula>
    </cfRule>
  </conditionalFormatting>
  <conditionalFormatting sqref="B182">
    <cfRule type="cellIs" dxfId="2467" priority="1090" operator="equal">
      <formula>"CUMPLE CON LA EXPERIENCIA REQUERIDA"</formula>
    </cfRule>
  </conditionalFormatting>
  <conditionalFormatting sqref="N176">
    <cfRule type="expression" dxfId="2466" priority="1127">
      <formula>N176=" "</formula>
    </cfRule>
  </conditionalFormatting>
  <conditionalFormatting sqref="N176">
    <cfRule type="expression" dxfId="2465" priority="1128">
      <formula>N176="NO PRESENTÓ CERTIFICADO"</formula>
    </cfRule>
  </conditionalFormatting>
  <conditionalFormatting sqref="N176">
    <cfRule type="expression" dxfId="2464" priority="1129">
      <formula>N176="PRESENTÓ CERTIFICADO"</formula>
    </cfRule>
  </conditionalFormatting>
  <conditionalFormatting sqref="P176">
    <cfRule type="expression" dxfId="2463" priority="1130">
      <formula>Q176="NO SUBSANABLE"</formula>
    </cfRule>
  </conditionalFormatting>
  <conditionalFormatting sqref="P176">
    <cfRule type="expression" dxfId="2462" priority="1131">
      <formula>Q176="REQUERIMIENTOS SUBSANADOS"</formula>
    </cfRule>
  </conditionalFormatting>
  <conditionalFormatting sqref="P176">
    <cfRule type="expression" dxfId="2461" priority="1132">
      <formula>Q176="PENDIENTES POR SUBSANAR"</formula>
    </cfRule>
  </conditionalFormatting>
  <conditionalFormatting sqref="P176">
    <cfRule type="expression" dxfId="2460" priority="1133">
      <formula>Q176="SIN OBSERVACIÓN"</formula>
    </cfRule>
  </conditionalFormatting>
  <conditionalFormatting sqref="P176">
    <cfRule type="containsBlanks" dxfId="2459" priority="1134">
      <formula>LEN(TRIM(P176))=0</formula>
    </cfRule>
  </conditionalFormatting>
  <conditionalFormatting sqref="O176">
    <cfRule type="cellIs" dxfId="2458" priority="1135" operator="equal">
      <formula>"PENDIENTE POR DESCRIPCIÓN"</formula>
    </cfRule>
  </conditionalFormatting>
  <conditionalFormatting sqref="O176">
    <cfRule type="cellIs" dxfId="2457" priority="1136" operator="equal">
      <formula>"DESCRIPCIÓN INSUFICIENTE"</formula>
    </cfRule>
  </conditionalFormatting>
  <conditionalFormatting sqref="O176">
    <cfRule type="cellIs" dxfId="2456" priority="1137" operator="equal">
      <formula>"NO ESTÁ ACORDE A ITEM 5.2.1 (T.R.)"</formula>
    </cfRule>
  </conditionalFormatting>
  <conditionalFormatting sqref="O176">
    <cfRule type="cellIs" dxfId="2455" priority="1138" operator="equal">
      <formula>"ACORDE A ITEM 5.2.1 (T.R.)"</formula>
    </cfRule>
  </conditionalFormatting>
  <conditionalFormatting sqref="Q176">
    <cfRule type="containsBlanks" dxfId="2454" priority="1139">
      <formula>LEN(TRIM(Q176))=0</formula>
    </cfRule>
  </conditionalFormatting>
  <conditionalFormatting sqref="Q176">
    <cfRule type="cellIs" dxfId="2453" priority="1140" operator="equal">
      <formula>"REQUERIMIENTOS SUBSANADOS"</formula>
    </cfRule>
  </conditionalFormatting>
  <conditionalFormatting sqref="Q176">
    <cfRule type="containsText" dxfId="2452" priority="1141" operator="containsText" text="NO SUBSANABLE">
      <formula>NOT(ISERROR(SEARCH(("NO SUBSANABLE"),(Q176))))</formula>
    </cfRule>
  </conditionalFormatting>
  <conditionalFormatting sqref="Q176">
    <cfRule type="containsText" dxfId="2451" priority="1142" operator="containsText" text="PENDIENTES POR SUBSANAR">
      <formula>NOT(ISERROR(SEARCH(("PENDIENTES POR SUBSANAR"),(Q176))))</formula>
    </cfRule>
  </conditionalFormatting>
  <conditionalFormatting sqref="Q176">
    <cfRule type="containsText" dxfId="2450" priority="1143" operator="containsText" text="SIN OBSERVACIÓN">
      <formula>NOT(ISERROR(SEARCH(("SIN OBSERVACIÓN"),(Q176))))</formula>
    </cfRule>
  </conditionalFormatting>
  <conditionalFormatting sqref="R176">
    <cfRule type="containsBlanks" dxfId="2449" priority="1144">
      <formula>LEN(TRIM(R176))=0</formula>
    </cfRule>
  </conditionalFormatting>
  <conditionalFormatting sqref="R176">
    <cfRule type="cellIs" dxfId="2448" priority="1145" operator="equal">
      <formula>"NO CUMPLEN CON LO SOLICITADO"</formula>
    </cfRule>
  </conditionalFormatting>
  <conditionalFormatting sqref="R176">
    <cfRule type="cellIs" dxfId="2447" priority="1146" operator="equal">
      <formula>"CUMPLEN CON LO SOLICITADO"</formula>
    </cfRule>
  </conditionalFormatting>
  <conditionalFormatting sqref="R176">
    <cfRule type="cellIs" dxfId="2446" priority="1147" operator="equal">
      <formula>"PENDIENTES"</formula>
    </cfRule>
  </conditionalFormatting>
  <conditionalFormatting sqref="R176">
    <cfRule type="cellIs" dxfId="2445" priority="1148" operator="equal">
      <formula>"NINGUNO"</formula>
    </cfRule>
  </conditionalFormatting>
  <conditionalFormatting sqref="H176">
    <cfRule type="notContainsBlanks" dxfId="2444" priority="1149">
      <formula>LEN(TRIM(H176))&gt;0</formula>
    </cfRule>
  </conditionalFormatting>
  <conditionalFormatting sqref="G176">
    <cfRule type="notContainsBlanks" dxfId="2443" priority="1150">
      <formula>LEN(TRIM(G176))&gt;0</formula>
    </cfRule>
  </conditionalFormatting>
  <conditionalFormatting sqref="F176">
    <cfRule type="notContainsBlanks" dxfId="2442" priority="1151">
      <formula>LEN(TRIM(F176))&gt;0</formula>
    </cfRule>
  </conditionalFormatting>
  <conditionalFormatting sqref="E176">
    <cfRule type="notContainsBlanks" dxfId="2441" priority="1152">
      <formula>LEN(TRIM(E176))&gt;0</formula>
    </cfRule>
  </conditionalFormatting>
  <conditionalFormatting sqref="D176">
    <cfRule type="notContainsBlanks" dxfId="2440" priority="1153">
      <formula>LEN(TRIM(D176))&gt;0</formula>
    </cfRule>
  </conditionalFormatting>
  <conditionalFormatting sqref="C176">
    <cfRule type="notContainsBlanks" dxfId="2439" priority="1154">
      <formula>LEN(TRIM(C176))&gt;0</formula>
    </cfRule>
  </conditionalFormatting>
  <conditionalFormatting sqref="I176">
    <cfRule type="notContainsBlanks" dxfId="2438" priority="1155">
      <formula>LEN(TRIM(I176))&gt;0</formula>
    </cfRule>
  </conditionalFormatting>
  <conditionalFormatting sqref="T167">
    <cfRule type="cellIs" dxfId="2437" priority="1156" operator="equal">
      <formula>"NO"</formula>
    </cfRule>
  </conditionalFormatting>
  <conditionalFormatting sqref="T167">
    <cfRule type="cellIs" dxfId="2436" priority="1157" operator="equal">
      <formula>"SI"</formula>
    </cfRule>
  </conditionalFormatting>
  <conditionalFormatting sqref="S170 S173 S176">
    <cfRule type="cellIs" dxfId="2435" priority="1158" operator="greaterThan">
      <formula>0</formula>
    </cfRule>
  </conditionalFormatting>
  <conditionalFormatting sqref="S170 S173 S176">
    <cfRule type="cellIs" dxfId="2434" priority="1159" operator="equal">
      <formula>0</formula>
    </cfRule>
  </conditionalFormatting>
  <conditionalFormatting sqref="N179">
    <cfRule type="expression" dxfId="2433" priority="1160">
      <formula>N179=" "</formula>
    </cfRule>
  </conditionalFormatting>
  <conditionalFormatting sqref="N179">
    <cfRule type="expression" dxfId="2432" priority="1161">
      <formula>N179="NO PRESENTÓ CERTIFICADO"</formula>
    </cfRule>
  </conditionalFormatting>
  <conditionalFormatting sqref="N179">
    <cfRule type="expression" dxfId="2431" priority="1162">
      <formula>N179="PRESENTÓ CERTIFICADO"</formula>
    </cfRule>
  </conditionalFormatting>
  <conditionalFormatting sqref="P179">
    <cfRule type="expression" dxfId="2430" priority="1163">
      <formula>Q179="NO SUBSANABLE"</formula>
    </cfRule>
  </conditionalFormatting>
  <conditionalFormatting sqref="P179">
    <cfRule type="expression" dxfId="2429" priority="1164">
      <formula>Q179="REQUERIMIENTOS SUBSANADOS"</formula>
    </cfRule>
  </conditionalFormatting>
  <conditionalFormatting sqref="P179">
    <cfRule type="expression" dxfId="2428" priority="1165">
      <formula>Q179="PENDIENTES POR SUBSANAR"</formula>
    </cfRule>
  </conditionalFormatting>
  <conditionalFormatting sqref="P179">
    <cfRule type="expression" dxfId="2427" priority="1166">
      <formula>Q179="SIN OBSERVACIÓN"</formula>
    </cfRule>
  </conditionalFormatting>
  <conditionalFormatting sqref="P179">
    <cfRule type="containsBlanks" dxfId="2426" priority="1167">
      <formula>LEN(TRIM(P179))=0</formula>
    </cfRule>
  </conditionalFormatting>
  <conditionalFormatting sqref="O179">
    <cfRule type="cellIs" dxfId="2425" priority="1168" operator="equal">
      <formula>"PENDIENTE POR DESCRIPCIÓN"</formula>
    </cfRule>
  </conditionalFormatting>
  <conditionalFormatting sqref="O179">
    <cfRule type="cellIs" dxfId="2424" priority="1169" operator="equal">
      <formula>"DESCRIPCIÓN INSUFICIENTE"</formula>
    </cfRule>
  </conditionalFormatting>
  <conditionalFormatting sqref="O179">
    <cfRule type="cellIs" dxfId="2423" priority="1170" operator="equal">
      <formula>"NO ESTÁ ACORDE A ITEM 5.2.1 (T.R.)"</formula>
    </cfRule>
  </conditionalFormatting>
  <conditionalFormatting sqref="O179">
    <cfRule type="cellIs" dxfId="2422" priority="1171" operator="equal">
      <formula>"ACORDE A ITEM 5.2.1 (T.R.)"</formula>
    </cfRule>
  </conditionalFormatting>
  <conditionalFormatting sqref="Q179">
    <cfRule type="containsBlanks" dxfId="2421" priority="1172">
      <formula>LEN(TRIM(Q179))=0</formula>
    </cfRule>
  </conditionalFormatting>
  <conditionalFormatting sqref="Q179">
    <cfRule type="cellIs" dxfId="2420" priority="1173" operator="equal">
      <formula>"REQUERIMIENTOS SUBSANADOS"</formula>
    </cfRule>
  </conditionalFormatting>
  <conditionalFormatting sqref="Q179">
    <cfRule type="containsText" dxfId="2419" priority="1174" operator="containsText" text="NO SUBSANABLE">
      <formula>NOT(ISERROR(SEARCH(("NO SUBSANABLE"),(Q179))))</formula>
    </cfRule>
  </conditionalFormatting>
  <conditionalFormatting sqref="Q179">
    <cfRule type="containsText" dxfId="2418" priority="1175" operator="containsText" text="PENDIENTES POR SUBSANAR">
      <formula>NOT(ISERROR(SEARCH(("PENDIENTES POR SUBSANAR"),(Q179))))</formula>
    </cfRule>
  </conditionalFormatting>
  <conditionalFormatting sqref="Q179">
    <cfRule type="containsText" dxfId="2417" priority="1176" operator="containsText" text="SIN OBSERVACIÓN">
      <formula>NOT(ISERROR(SEARCH(("SIN OBSERVACIÓN"),(Q179))))</formula>
    </cfRule>
  </conditionalFormatting>
  <conditionalFormatting sqref="R179">
    <cfRule type="containsBlanks" dxfId="2416" priority="1177">
      <formula>LEN(TRIM(R179))=0</formula>
    </cfRule>
  </conditionalFormatting>
  <conditionalFormatting sqref="R179">
    <cfRule type="cellIs" dxfId="2415" priority="1178" operator="equal">
      <formula>"NO CUMPLEN CON LO SOLICITADO"</formula>
    </cfRule>
  </conditionalFormatting>
  <conditionalFormatting sqref="R179">
    <cfRule type="cellIs" dxfId="2414" priority="1179" operator="equal">
      <formula>"CUMPLEN CON LO SOLICITADO"</formula>
    </cfRule>
  </conditionalFormatting>
  <conditionalFormatting sqref="R179">
    <cfRule type="cellIs" dxfId="2413" priority="1180" operator="equal">
      <formula>"PENDIENTES"</formula>
    </cfRule>
  </conditionalFormatting>
  <conditionalFormatting sqref="R179">
    <cfRule type="cellIs" dxfId="2412" priority="1181" operator="equal">
      <formula>"NINGUNO"</formula>
    </cfRule>
  </conditionalFormatting>
  <conditionalFormatting sqref="H179">
    <cfRule type="notContainsBlanks" dxfId="2411" priority="1182">
      <formula>LEN(TRIM(H179))&gt;0</formula>
    </cfRule>
  </conditionalFormatting>
  <conditionalFormatting sqref="G179">
    <cfRule type="notContainsBlanks" dxfId="2410" priority="1183">
      <formula>LEN(TRIM(G179))&gt;0</formula>
    </cfRule>
  </conditionalFormatting>
  <conditionalFormatting sqref="F179">
    <cfRule type="notContainsBlanks" dxfId="2409" priority="1184">
      <formula>LEN(TRIM(F179))&gt;0</formula>
    </cfRule>
  </conditionalFormatting>
  <conditionalFormatting sqref="E179">
    <cfRule type="notContainsBlanks" dxfId="2408" priority="1185">
      <formula>LEN(TRIM(E179))&gt;0</formula>
    </cfRule>
  </conditionalFormatting>
  <conditionalFormatting sqref="D179">
    <cfRule type="notContainsBlanks" dxfId="2407" priority="1186">
      <formula>LEN(TRIM(D179))&gt;0</formula>
    </cfRule>
  </conditionalFormatting>
  <conditionalFormatting sqref="C179">
    <cfRule type="notContainsBlanks" dxfId="2406" priority="1187">
      <formula>LEN(TRIM(C179))&gt;0</formula>
    </cfRule>
  </conditionalFormatting>
  <conditionalFormatting sqref="I179">
    <cfRule type="notContainsBlanks" dxfId="2405" priority="1188">
      <formula>LEN(TRIM(I179))&gt;0</formula>
    </cfRule>
  </conditionalFormatting>
  <conditionalFormatting sqref="S179">
    <cfRule type="cellIs" dxfId="2404" priority="1189" operator="greaterThan">
      <formula>0</formula>
    </cfRule>
  </conditionalFormatting>
  <conditionalFormatting sqref="S179">
    <cfRule type="cellIs" dxfId="2403" priority="1190" operator="equal">
      <formula>0</formula>
    </cfRule>
  </conditionalFormatting>
  <conditionalFormatting sqref="T204">
    <cfRule type="cellIs" dxfId="2402" priority="1191" operator="equal">
      <formula>"NO CUMPLE"</formula>
    </cfRule>
  </conditionalFormatting>
  <conditionalFormatting sqref="T204">
    <cfRule type="cellIs" dxfId="2401" priority="1192" operator="equal">
      <formula>"CUMPLE"</formula>
    </cfRule>
  </conditionalFormatting>
  <conditionalFormatting sqref="N189">
    <cfRule type="expression" dxfId="2400" priority="1193">
      <formula>N189=" "</formula>
    </cfRule>
  </conditionalFormatting>
  <conditionalFormatting sqref="N189">
    <cfRule type="expression" dxfId="2399" priority="1194">
      <formula>N189="NO PRESENTÓ CERTIFICADO"</formula>
    </cfRule>
  </conditionalFormatting>
  <conditionalFormatting sqref="N189">
    <cfRule type="expression" dxfId="2398" priority="1195">
      <formula>N189="PRESENTÓ CERTIFICADO"</formula>
    </cfRule>
  </conditionalFormatting>
  <conditionalFormatting sqref="P189">
    <cfRule type="expression" dxfId="2397" priority="1198">
      <formula>Q189="NO SUBSANABLE"</formula>
    </cfRule>
  </conditionalFormatting>
  <conditionalFormatting sqref="P189">
    <cfRule type="expression" dxfId="2396" priority="1199">
      <formula>Q189="REQUERIMIENTOS SUBSANADOS"</formula>
    </cfRule>
  </conditionalFormatting>
  <conditionalFormatting sqref="P189">
    <cfRule type="expression" dxfId="2395" priority="1200">
      <formula>Q189="PENDIENTES POR SUBSANAR"</formula>
    </cfRule>
  </conditionalFormatting>
  <conditionalFormatting sqref="P189">
    <cfRule type="expression" dxfId="2394" priority="1201">
      <formula>Q189="SIN OBSERVACIÓN"</formula>
    </cfRule>
  </conditionalFormatting>
  <conditionalFormatting sqref="P189">
    <cfRule type="containsBlanks" dxfId="2393" priority="1202">
      <formula>LEN(TRIM(P189))=0</formula>
    </cfRule>
  </conditionalFormatting>
  <conditionalFormatting sqref="O189">
    <cfRule type="cellIs" dxfId="2392" priority="1203" operator="equal">
      <formula>"PENDIENTE POR DESCRIPCIÓN"</formula>
    </cfRule>
  </conditionalFormatting>
  <conditionalFormatting sqref="O189">
    <cfRule type="cellIs" dxfId="2391" priority="1204" operator="equal">
      <formula>"DESCRIPCIÓN INSUFICIENTE"</formula>
    </cfRule>
  </conditionalFormatting>
  <conditionalFormatting sqref="O189">
    <cfRule type="cellIs" dxfId="2390" priority="1205" operator="equal">
      <formula>"NO ESTÁ ACORDE A ITEM 5.2.1 (T.R.)"</formula>
    </cfRule>
  </conditionalFormatting>
  <conditionalFormatting sqref="O189">
    <cfRule type="cellIs" dxfId="2389" priority="1206" operator="equal">
      <formula>"ACORDE A ITEM 5.2.1 (T.R.)"</formula>
    </cfRule>
  </conditionalFormatting>
  <conditionalFormatting sqref="Q189">
    <cfRule type="containsBlanks" dxfId="2388" priority="1207">
      <formula>LEN(TRIM(Q189))=0</formula>
    </cfRule>
  </conditionalFormatting>
  <conditionalFormatting sqref="Q189">
    <cfRule type="cellIs" dxfId="2387" priority="1208" operator="equal">
      <formula>"REQUERIMIENTOS SUBSANADOS"</formula>
    </cfRule>
  </conditionalFormatting>
  <conditionalFormatting sqref="Q189">
    <cfRule type="containsText" dxfId="2386" priority="1209" operator="containsText" text="NO SUBSANABLE">
      <formula>NOT(ISERROR(SEARCH(("NO SUBSANABLE"),(Q189))))</formula>
    </cfRule>
  </conditionalFormatting>
  <conditionalFormatting sqref="Q189">
    <cfRule type="containsText" dxfId="2385" priority="1210" operator="containsText" text="PENDIENTES POR SUBSANAR">
      <formula>NOT(ISERROR(SEARCH(("PENDIENTES POR SUBSANAR"),(Q189))))</formula>
    </cfRule>
  </conditionalFormatting>
  <conditionalFormatting sqref="Q189">
    <cfRule type="containsText" dxfId="2384" priority="1211" operator="containsText" text="SIN OBSERVACIÓN">
      <formula>NOT(ISERROR(SEARCH(("SIN OBSERVACIÓN"),(Q189))))</formula>
    </cfRule>
  </conditionalFormatting>
  <conditionalFormatting sqref="R189">
    <cfRule type="containsBlanks" dxfId="2383" priority="1212">
      <formula>LEN(TRIM(R189))=0</formula>
    </cfRule>
  </conditionalFormatting>
  <conditionalFormatting sqref="R189">
    <cfRule type="cellIs" dxfId="2382" priority="1213" operator="equal">
      <formula>"NO CUMPLEN CON LO SOLICITADO"</formula>
    </cfRule>
  </conditionalFormatting>
  <conditionalFormatting sqref="R189">
    <cfRule type="cellIs" dxfId="2381" priority="1214" operator="equal">
      <formula>"CUMPLEN CON LO SOLICITADO"</formula>
    </cfRule>
  </conditionalFormatting>
  <conditionalFormatting sqref="R189">
    <cfRule type="cellIs" dxfId="2380" priority="1215" operator="equal">
      <formula>"PENDIENTES"</formula>
    </cfRule>
  </conditionalFormatting>
  <conditionalFormatting sqref="R189">
    <cfRule type="cellIs" dxfId="2379" priority="1216" operator="equal">
      <formula>"NINGUNO"</formula>
    </cfRule>
  </conditionalFormatting>
  <conditionalFormatting sqref="B204">
    <cfRule type="cellIs" dxfId="2378" priority="1217" operator="equal">
      <formula>"NO CUMPLE CON LA EXPERIENCIA REQUERIDA"</formula>
    </cfRule>
  </conditionalFormatting>
  <conditionalFormatting sqref="B204">
    <cfRule type="cellIs" dxfId="2377" priority="1218" operator="equal">
      <formula>"CUMPLE CON LA EXPERIENCIA REQUERIDA"</formula>
    </cfRule>
  </conditionalFormatting>
  <conditionalFormatting sqref="H189 I192">
    <cfRule type="notContainsBlanks" dxfId="2376" priority="1219">
      <formula>LEN(TRIM(H189))&gt;0</formula>
    </cfRule>
  </conditionalFormatting>
  <conditionalFormatting sqref="F189">
    <cfRule type="notContainsBlanks" dxfId="2375" priority="1221">
      <formula>LEN(TRIM(F189))&gt;0</formula>
    </cfRule>
  </conditionalFormatting>
  <conditionalFormatting sqref="E189">
    <cfRule type="notContainsBlanks" dxfId="2374" priority="1222">
      <formula>LEN(TRIM(E189))&gt;0</formula>
    </cfRule>
  </conditionalFormatting>
  <conditionalFormatting sqref="D189">
    <cfRule type="notContainsBlanks" dxfId="2373" priority="1223">
      <formula>LEN(TRIM(D189))&gt;0</formula>
    </cfRule>
  </conditionalFormatting>
  <conditionalFormatting sqref="C189">
    <cfRule type="notContainsBlanks" dxfId="2372" priority="1224">
      <formula>LEN(TRIM(C189))&gt;0</formula>
    </cfRule>
  </conditionalFormatting>
  <conditionalFormatting sqref="I189">
    <cfRule type="notContainsBlanks" dxfId="2371" priority="1225">
      <formula>LEN(TRIM(I189))&gt;0</formula>
    </cfRule>
  </conditionalFormatting>
  <conditionalFormatting sqref="N192 N195">
    <cfRule type="expression" dxfId="2370" priority="1226">
      <formula>N192=" "</formula>
    </cfRule>
  </conditionalFormatting>
  <conditionalFormatting sqref="N192 N195">
    <cfRule type="expression" dxfId="2369" priority="1227">
      <formula>N192="NO PRESENTÓ CERTIFICADO"</formula>
    </cfRule>
  </conditionalFormatting>
  <conditionalFormatting sqref="N192 N195">
    <cfRule type="expression" dxfId="2368" priority="1228">
      <formula>N192="PRESENTÓ CERTIFICADO"</formula>
    </cfRule>
  </conditionalFormatting>
  <conditionalFormatting sqref="P192 P195">
    <cfRule type="expression" dxfId="2367" priority="1229">
      <formula>Q192="NO SUBSANABLE"</formula>
    </cfRule>
  </conditionalFormatting>
  <conditionalFormatting sqref="P192 P195">
    <cfRule type="expression" dxfId="2366" priority="1230">
      <formula>Q192="REQUERIMIENTOS SUBSANADOS"</formula>
    </cfRule>
  </conditionalFormatting>
  <conditionalFormatting sqref="P192 P195">
    <cfRule type="expression" dxfId="2365" priority="1231">
      <formula>Q192="PENDIENTES POR SUBSANAR"</formula>
    </cfRule>
  </conditionalFormatting>
  <conditionalFormatting sqref="P192 P195">
    <cfRule type="expression" dxfId="2364" priority="1232">
      <formula>Q192="SIN OBSERVACIÓN"</formula>
    </cfRule>
  </conditionalFormatting>
  <conditionalFormatting sqref="P192 P195">
    <cfRule type="containsBlanks" dxfId="2363" priority="1233">
      <formula>LEN(TRIM(P192))=0</formula>
    </cfRule>
  </conditionalFormatting>
  <conditionalFormatting sqref="O192 O195">
    <cfRule type="cellIs" dxfId="2362" priority="1234" operator="equal">
      <formula>"PENDIENTE POR DESCRIPCIÓN"</formula>
    </cfRule>
  </conditionalFormatting>
  <conditionalFormatting sqref="O192 O195">
    <cfRule type="cellIs" dxfId="2361" priority="1235" operator="equal">
      <formula>"DESCRIPCIÓN INSUFICIENTE"</formula>
    </cfRule>
  </conditionalFormatting>
  <conditionalFormatting sqref="O192 O195">
    <cfRule type="cellIs" dxfId="2360" priority="1236" operator="equal">
      <formula>"NO ESTÁ ACORDE A ITEM 5.2.1 (T.R.)"</formula>
    </cfRule>
  </conditionalFormatting>
  <conditionalFormatting sqref="O192 O195">
    <cfRule type="cellIs" dxfId="2359" priority="1237" operator="equal">
      <formula>"ACORDE A ITEM 5.2.1 (T.R.)"</formula>
    </cfRule>
  </conditionalFormatting>
  <conditionalFormatting sqref="Q192 Q195">
    <cfRule type="containsBlanks" dxfId="2358" priority="1238">
      <formula>LEN(TRIM(Q192))=0</formula>
    </cfRule>
  </conditionalFormatting>
  <conditionalFormatting sqref="Q192 Q195">
    <cfRule type="cellIs" dxfId="2357" priority="1239" operator="equal">
      <formula>"REQUERIMIENTOS SUBSANADOS"</formula>
    </cfRule>
  </conditionalFormatting>
  <conditionalFormatting sqref="Q192 Q195">
    <cfRule type="containsText" dxfId="2356" priority="1240" operator="containsText" text="NO SUBSANABLE">
      <formula>NOT(ISERROR(SEARCH(("NO SUBSANABLE"),(Q192))))</formula>
    </cfRule>
  </conditionalFormatting>
  <conditionalFormatting sqref="Q192 Q195">
    <cfRule type="containsText" dxfId="2355" priority="1241" operator="containsText" text="PENDIENTES POR SUBSANAR">
      <formula>NOT(ISERROR(SEARCH(("PENDIENTES POR SUBSANAR"),(Q192))))</formula>
    </cfRule>
  </conditionalFormatting>
  <conditionalFormatting sqref="Q192 Q195">
    <cfRule type="containsText" dxfId="2354" priority="1242" operator="containsText" text="SIN OBSERVACIÓN">
      <formula>NOT(ISERROR(SEARCH(("SIN OBSERVACIÓN"),(Q192))))</formula>
    </cfRule>
  </conditionalFormatting>
  <conditionalFormatting sqref="R192 R195">
    <cfRule type="containsBlanks" dxfId="2353" priority="1243">
      <formula>LEN(TRIM(R192))=0</formula>
    </cfRule>
  </conditionalFormatting>
  <conditionalFormatting sqref="R192 R195">
    <cfRule type="cellIs" dxfId="2352" priority="1244" operator="equal">
      <formula>"NO CUMPLEN CON LO SOLICITADO"</formula>
    </cfRule>
  </conditionalFormatting>
  <conditionalFormatting sqref="R192 R195">
    <cfRule type="cellIs" dxfId="2351" priority="1245" operator="equal">
      <formula>"CUMPLEN CON LO SOLICITADO"</formula>
    </cfRule>
  </conditionalFormatting>
  <conditionalFormatting sqref="R192 R195">
    <cfRule type="cellIs" dxfId="2350" priority="1246" operator="equal">
      <formula>"PENDIENTES"</formula>
    </cfRule>
  </conditionalFormatting>
  <conditionalFormatting sqref="R192 R195">
    <cfRule type="cellIs" dxfId="2349" priority="1247" operator="equal">
      <formula>"NINGUNO"</formula>
    </cfRule>
  </conditionalFormatting>
  <conditionalFormatting sqref="H192">
    <cfRule type="notContainsBlanks" dxfId="2348" priority="1248">
      <formula>LEN(TRIM(H192))&gt;0</formula>
    </cfRule>
  </conditionalFormatting>
  <conditionalFormatting sqref="G192 G195">
    <cfRule type="notContainsBlanks" dxfId="2347" priority="1249">
      <formula>LEN(TRIM(G192))&gt;0</formula>
    </cfRule>
  </conditionalFormatting>
  <conditionalFormatting sqref="F192 F195">
    <cfRule type="notContainsBlanks" dxfId="2346" priority="1250">
      <formula>LEN(TRIM(F192))&gt;0</formula>
    </cfRule>
  </conditionalFormatting>
  <conditionalFormatting sqref="E192 E195">
    <cfRule type="notContainsBlanks" dxfId="2345" priority="1251">
      <formula>LEN(TRIM(E192))&gt;0</formula>
    </cfRule>
  </conditionalFormatting>
  <conditionalFormatting sqref="D192 D195">
    <cfRule type="notContainsBlanks" dxfId="2344" priority="1252">
      <formula>LEN(TRIM(D192))&gt;0</formula>
    </cfRule>
  </conditionalFormatting>
  <conditionalFormatting sqref="C192 C195">
    <cfRule type="notContainsBlanks" dxfId="2343" priority="1253">
      <formula>LEN(TRIM(C192))&gt;0</formula>
    </cfRule>
  </conditionalFormatting>
  <conditionalFormatting sqref="I192">
    <cfRule type="notContainsBlanks" dxfId="2342" priority="1254">
      <formula>LEN(TRIM(I192))&gt;0</formula>
    </cfRule>
  </conditionalFormatting>
  <conditionalFormatting sqref="N198">
    <cfRule type="expression" dxfId="2341" priority="1255">
      <formula>N198=" "</formula>
    </cfRule>
  </conditionalFormatting>
  <conditionalFormatting sqref="N198">
    <cfRule type="expression" dxfId="2340" priority="1256">
      <formula>N198="NO PRESENTÓ CERTIFICADO"</formula>
    </cfRule>
  </conditionalFormatting>
  <conditionalFormatting sqref="N198">
    <cfRule type="expression" dxfId="2339" priority="1257">
      <formula>N198="PRESENTÓ CERTIFICADO"</formula>
    </cfRule>
  </conditionalFormatting>
  <conditionalFormatting sqref="P198">
    <cfRule type="expression" dxfId="2338" priority="1258">
      <formula>Q198="NO SUBSANABLE"</formula>
    </cfRule>
  </conditionalFormatting>
  <conditionalFormatting sqref="P198">
    <cfRule type="expression" dxfId="2337" priority="1259">
      <formula>Q198="REQUERIMIENTOS SUBSANADOS"</formula>
    </cfRule>
  </conditionalFormatting>
  <conditionalFormatting sqref="P198">
    <cfRule type="expression" dxfId="2336" priority="1260">
      <formula>Q198="PENDIENTES POR SUBSANAR"</formula>
    </cfRule>
  </conditionalFormatting>
  <conditionalFormatting sqref="P198">
    <cfRule type="expression" dxfId="2335" priority="1261">
      <formula>Q198="SIN OBSERVACIÓN"</formula>
    </cfRule>
  </conditionalFormatting>
  <conditionalFormatting sqref="P198">
    <cfRule type="containsBlanks" dxfId="2334" priority="1262">
      <formula>LEN(TRIM(P198))=0</formula>
    </cfRule>
  </conditionalFormatting>
  <conditionalFormatting sqref="O198">
    <cfRule type="cellIs" dxfId="2333" priority="1263" operator="equal">
      <formula>"PENDIENTE POR DESCRIPCIÓN"</formula>
    </cfRule>
  </conditionalFormatting>
  <conditionalFormatting sqref="O198">
    <cfRule type="cellIs" dxfId="2332" priority="1264" operator="equal">
      <formula>"DESCRIPCIÓN INSUFICIENTE"</formula>
    </cfRule>
  </conditionalFormatting>
  <conditionalFormatting sqref="O198">
    <cfRule type="cellIs" dxfId="2331" priority="1265" operator="equal">
      <formula>"NO ESTÁ ACORDE A ITEM 5.2.1 (T.R.)"</formula>
    </cfRule>
  </conditionalFormatting>
  <conditionalFormatting sqref="O198">
    <cfRule type="cellIs" dxfId="2330" priority="1266" operator="equal">
      <formula>"ACORDE A ITEM 5.2.1 (T.R.)"</formula>
    </cfRule>
  </conditionalFormatting>
  <conditionalFormatting sqref="Q198">
    <cfRule type="containsBlanks" dxfId="2329" priority="1267">
      <formula>LEN(TRIM(Q198))=0</formula>
    </cfRule>
  </conditionalFormatting>
  <conditionalFormatting sqref="Q198">
    <cfRule type="cellIs" dxfId="2328" priority="1268" operator="equal">
      <formula>"REQUERIMIENTOS SUBSANADOS"</formula>
    </cfRule>
  </conditionalFormatting>
  <conditionalFormatting sqref="Q198">
    <cfRule type="containsText" dxfId="2327" priority="1269" operator="containsText" text="NO SUBSANABLE">
      <formula>NOT(ISERROR(SEARCH(("NO SUBSANABLE"),(Q198))))</formula>
    </cfRule>
  </conditionalFormatting>
  <conditionalFormatting sqref="Q198">
    <cfRule type="containsText" dxfId="2326" priority="1270" operator="containsText" text="PENDIENTES POR SUBSANAR">
      <formula>NOT(ISERROR(SEARCH(("PENDIENTES POR SUBSANAR"),(Q198))))</formula>
    </cfRule>
  </conditionalFormatting>
  <conditionalFormatting sqref="Q198">
    <cfRule type="containsText" dxfId="2325" priority="1271" operator="containsText" text="SIN OBSERVACIÓN">
      <formula>NOT(ISERROR(SEARCH(("SIN OBSERVACIÓN"),(Q198))))</formula>
    </cfRule>
  </conditionalFormatting>
  <conditionalFormatting sqref="R198">
    <cfRule type="containsBlanks" dxfId="2324" priority="1272">
      <formula>LEN(TRIM(R198))=0</formula>
    </cfRule>
  </conditionalFormatting>
  <conditionalFormatting sqref="R198">
    <cfRule type="cellIs" dxfId="2323" priority="1273" operator="equal">
      <formula>"NO CUMPLEN CON LO SOLICITADO"</formula>
    </cfRule>
  </conditionalFormatting>
  <conditionalFormatting sqref="R198">
    <cfRule type="cellIs" dxfId="2322" priority="1274" operator="equal">
      <formula>"CUMPLEN CON LO SOLICITADO"</formula>
    </cfRule>
  </conditionalFormatting>
  <conditionalFormatting sqref="R198">
    <cfRule type="cellIs" dxfId="2321" priority="1275" operator="equal">
      <formula>"PENDIENTES"</formula>
    </cfRule>
  </conditionalFormatting>
  <conditionalFormatting sqref="R198">
    <cfRule type="cellIs" dxfId="2320" priority="1276" operator="equal">
      <formula>"NINGUNO"</formula>
    </cfRule>
  </conditionalFormatting>
  <conditionalFormatting sqref="H198">
    <cfRule type="notContainsBlanks" dxfId="2319" priority="1277">
      <formula>LEN(TRIM(H198))&gt;0</formula>
    </cfRule>
  </conditionalFormatting>
  <conditionalFormatting sqref="G198">
    <cfRule type="notContainsBlanks" dxfId="2318" priority="1278">
      <formula>LEN(TRIM(G198))&gt;0</formula>
    </cfRule>
  </conditionalFormatting>
  <conditionalFormatting sqref="F198">
    <cfRule type="notContainsBlanks" dxfId="2317" priority="1279">
      <formula>LEN(TRIM(F198))&gt;0</formula>
    </cfRule>
  </conditionalFormatting>
  <conditionalFormatting sqref="E198">
    <cfRule type="notContainsBlanks" dxfId="2316" priority="1280">
      <formula>LEN(TRIM(E198))&gt;0</formula>
    </cfRule>
  </conditionalFormatting>
  <conditionalFormatting sqref="D198">
    <cfRule type="notContainsBlanks" dxfId="2315" priority="1281">
      <formula>LEN(TRIM(D198))&gt;0</formula>
    </cfRule>
  </conditionalFormatting>
  <conditionalFormatting sqref="C198">
    <cfRule type="notContainsBlanks" dxfId="2314" priority="1282">
      <formula>LEN(TRIM(C198))&gt;0</formula>
    </cfRule>
  </conditionalFormatting>
  <conditionalFormatting sqref="I198">
    <cfRule type="notContainsBlanks" dxfId="2313" priority="1283">
      <formula>LEN(TRIM(I198))&gt;0</formula>
    </cfRule>
  </conditionalFormatting>
  <conditionalFormatting sqref="T189">
    <cfRule type="cellIs" dxfId="2312" priority="1284" operator="equal">
      <formula>"NO"</formula>
    </cfRule>
  </conditionalFormatting>
  <conditionalFormatting sqref="T189">
    <cfRule type="cellIs" dxfId="2311" priority="1285" operator="equal">
      <formula>"SI"</formula>
    </cfRule>
  </conditionalFormatting>
  <conditionalFormatting sqref="S192 S195 S198">
    <cfRule type="cellIs" dxfId="2310" priority="1286" operator="greaterThan">
      <formula>0</formula>
    </cfRule>
  </conditionalFormatting>
  <conditionalFormatting sqref="S192 S195 S198">
    <cfRule type="cellIs" dxfId="2309" priority="1287" operator="equal">
      <formula>0</formula>
    </cfRule>
  </conditionalFormatting>
  <conditionalFormatting sqref="N201">
    <cfRule type="expression" dxfId="2308" priority="1288">
      <formula>N201=" "</formula>
    </cfRule>
  </conditionalFormatting>
  <conditionalFormatting sqref="N201">
    <cfRule type="expression" dxfId="2307" priority="1289">
      <formula>N201="NO PRESENTÓ CERTIFICADO"</formula>
    </cfRule>
  </conditionalFormatting>
  <conditionalFormatting sqref="N201">
    <cfRule type="expression" dxfId="2306" priority="1290">
      <formula>N201="PRESENTÓ CERTIFICADO"</formula>
    </cfRule>
  </conditionalFormatting>
  <conditionalFormatting sqref="P201">
    <cfRule type="expression" dxfId="2305" priority="1291">
      <formula>Q201="NO SUBSANABLE"</formula>
    </cfRule>
  </conditionalFormatting>
  <conditionalFormatting sqref="P201">
    <cfRule type="expression" dxfId="2304" priority="1292">
      <formula>Q201="REQUERIMIENTOS SUBSANADOS"</formula>
    </cfRule>
  </conditionalFormatting>
  <conditionalFormatting sqref="P201">
    <cfRule type="expression" dxfId="2303" priority="1293">
      <formula>Q201="PENDIENTES POR SUBSANAR"</formula>
    </cfRule>
  </conditionalFormatting>
  <conditionalFormatting sqref="P201">
    <cfRule type="expression" dxfId="2302" priority="1294">
      <formula>Q201="SIN OBSERVACIÓN"</formula>
    </cfRule>
  </conditionalFormatting>
  <conditionalFormatting sqref="P201">
    <cfRule type="containsBlanks" dxfId="2301" priority="1295">
      <formula>LEN(TRIM(P201))=0</formula>
    </cfRule>
  </conditionalFormatting>
  <conditionalFormatting sqref="O201">
    <cfRule type="cellIs" dxfId="2300" priority="1296" operator="equal">
      <formula>"PENDIENTE POR DESCRIPCIÓN"</formula>
    </cfRule>
  </conditionalFormatting>
  <conditionalFormatting sqref="O201">
    <cfRule type="cellIs" dxfId="2299" priority="1297" operator="equal">
      <formula>"DESCRIPCIÓN INSUFICIENTE"</formula>
    </cfRule>
  </conditionalFormatting>
  <conditionalFormatting sqref="O201">
    <cfRule type="cellIs" dxfId="2298" priority="1298" operator="equal">
      <formula>"NO ESTÁ ACORDE A ITEM 5.2.1 (T.R.)"</formula>
    </cfRule>
  </conditionalFormatting>
  <conditionalFormatting sqref="O201">
    <cfRule type="cellIs" dxfId="2297" priority="1299" operator="equal">
      <formula>"ACORDE A ITEM 5.2.1 (T.R.)"</formula>
    </cfRule>
  </conditionalFormatting>
  <conditionalFormatting sqref="Q201">
    <cfRule type="containsBlanks" dxfId="2296" priority="1300">
      <formula>LEN(TRIM(Q201))=0</formula>
    </cfRule>
  </conditionalFormatting>
  <conditionalFormatting sqref="Q201">
    <cfRule type="cellIs" dxfId="2295" priority="1301" operator="equal">
      <formula>"REQUERIMIENTOS SUBSANADOS"</formula>
    </cfRule>
  </conditionalFormatting>
  <conditionalFormatting sqref="Q201">
    <cfRule type="containsText" dxfId="2294" priority="1302" operator="containsText" text="NO SUBSANABLE">
      <formula>NOT(ISERROR(SEARCH(("NO SUBSANABLE"),(Q201))))</formula>
    </cfRule>
  </conditionalFormatting>
  <conditionalFormatting sqref="Q201">
    <cfRule type="containsText" dxfId="2293" priority="1303" operator="containsText" text="PENDIENTES POR SUBSANAR">
      <formula>NOT(ISERROR(SEARCH(("PENDIENTES POR SUBSANAR"),(Q201))))</formula>
    </cfRule>
  </conditionalFormatting>
  <conditionalFormatting sqref="Q201">
    <cfRule type="containsText" dxfId="2292" priority="1304" operator="containsText" text="SIN OBSERVACIÓN">
      <formula>NOT(ISERROR(SEARCH(("SIN OBSERVACIÓN"),(Q201))))</formula>
    </cfRule>
  </conditionalFormatting>
  <conditionalFormatting sqref="R201">
    <cfRule type="containsBlanks" dxfId="2291" priority="1305">
      <formula>LEN(TRIM(R201))=0</formula>
    </cfRule>
  </conditionalFormatting>
  <conditionalFormatting sqref="R201">
    <cfRule type="cellIs" dxfId="2290" priority="1306" operator="equal">
      <formula>"NO CUMPLEN CON LO SOLICITADO"</formula>
    </cfRule>
  </conditionalFormatting>
  <conditionalFormatting sqref="R201">
    <cfRule type="cellIs" dxfId="2289" priority="1307" operator="equal">
      <formula>"CUMPLEN CON LO SOLICITADO"</formula>
    </cfRule>
  </conditionalFormatting>
  <conditionalFormatting sqref="R201">
    <cfRule type="cellIs" dxfId="2288" priority="1308" operator="equal">
      <formula>"PENDIENTES"</formula>
    </cfRule>
  </conditionalFormatting>
  <conditionalFormatting sqref="R201">
    <cfRule type="cellIs" dxfId="2287" priority="1309" operator="equal">
      <formula>"NINGUNO"</formula>
    </cfRule>
  </conditionalFormatting>
  <conditionalFormatting sqref="H201">
    <cfRule type="notContainsBlanks" dxfId="2286" priority="1310">
      <formula>LEN(TRIM(H201))&gt;0</formula>
    </cfRule>
  </conditionalFormatting>
  <conditionalFormatting sqref="G201">
    <cfRule type="notContainsBlanks" dxfId="2285" priority="1311">
      <formula>LEN(TRIM(G201))&gt;0</formula>
    </cfRule>
  </conditionalFormatting>
  <conditionalFormatting sqref="F201">
    <cfRule type="notContainsBlanks" dxfId="2284" priority="1312">
      <formula>LEN(TRIM(F201))&gt;0</formula>
    </cfRule>
  </conditionalFormatting>
  <conditionalFormatting sqref="E201">
    <cfRule type="notContainsBlanks" dxfId="2283" priority="1313">
      <formula>LEN(TRIM(E201))&gt;0</formula>
    </cfRule>
  </conditionalFormatting>
  <conditionalFormatting sqref="D201">
    <cfRule type="notContainsBlanks" dxfId="2282" priority="1314">
      <formula>LEN(TRIM(D201))&gt;0</formula>
    </cfRule>
  </conditionalFormatting>
  <conditionalFormatting sqref="C201">
    <cfRule type="notContainsBlanks" dxfId="2281" priority="1315">
      <formula>LEN(TRIM(C201))&gt;0</formula>
    </cfRule>
  </conditionalFormatting>
  <conditionalFormatting sqref="I201">
    <cfRule type="notContainsBlanks" dxfId="2280" priority="1316">
      <formula>LEN(TRIM(I201))&gt;0</formula>
    </cfRule>
  </conditionalFormatting>
  <conditionalFormatting sqref="S201">
    <cfRule type="cellIs" dxfId="2279" priority="1317" operator="greaterThan">
      <formula>0</formula>
    </cfRule>
  </conditionalFormatting>
  <conditionalFormatting sqref="S201">
    <cfRule type="cellIs" dxfId="2278" priority="1318" operator="equal">
      <formula>0</formula>
    </cfRule>
  </conditionalFormatting>
  <conditionalFormatting sqref="T228">
    <cfRule type="cellIs" dxfId="2277" priority="1573" operator="equal">
      <formula>"NO CUMPLE"</formula>
    </cfRule>
  </conditionalFormatting>
  <conditionalFormatting sqref="T228">
    <cfRule type="cellIs" dxfId="2276" priority="1574" operator="equal">
      <formula>"CUMPLE"</formula>
    </cfRule>
  </conditionalFormatting>
  <conditionalFormatting sqref="N213">
    <cfRule type="expression" dxfId="2275" priority="1575">
      <formula>N213=" "</formula>
    </cfRule>
  </conditionalFormatting>
  <conditionalFormatting sqref="N213">
    <cfRule type="expression" dxfId="2274" priority="1576">
      <formula>N213="NO PRESENTÓ CERTIFICADO"</formula>
    </cfRule>
  </conditionalFormatting>
  <conditionalFormatting sqref="N213">
    <cfRule type="expression" dxfId="2273" priority="1577">
      <formula>N213="PRESENTÓ CERTIFICADO"</formula>
    </cfRule>
  </conditionalFormatting>
  <conditionalFormatting sqref="S213">
    <cfRule type="cellIs" dxfId="2272" priority="1578" operator="greaterThan">
      <formula>0</formula>
    </cfRule>
  </conditionalFormatting>
  <conditionalFormatting sqref="S213">
    <cfRule type="cellIs" dxfId="2271" priority="1579" operator="equal">
      <formula>0</formula>
    </cfRule>
  </conditionalFormatting>
  <conditionalFormatting sqref="P213">
    <cfRule type="expression" dxfId="2270" priority="1580">
      <formula>Q213="NO SUBSANABLE"</formula>
    </cfRule>
  </conditionalFormatting>
  <conditionalFormatting sqref="P213">
    <cfRule type="expression" dxfId="2269" priority="1581">
      <formula>Q213="REQUERIMIENTOS SUBSANADOS"</formula>
    </cfRule>
  </conditionalFormatting>
  <conditionalFormatting sqref="P213">
    <cfRule type="expression" dxfId="2268" priority="1582">
      <formula>Q213="PENDIENTES POR SUBSANAR"</formula>
    </cfRule>
  </conditionalFormatting>
  <conditionalFormatting sqref="P213">
    <cfRule type="expression" dxfId="2267" priority="1583">
      <formula>Q213="SIN OBSERVACIÓN"</formula>
    </cfRule>
  </conditionalFormatting>
  <conditionalFormatting sqref="P213">
    <cfRule type="containsBlanks" dxfId="2266" priority="1584">
      <formula>LEN(TRIM(P213))=0</formula>
    </cfRule>
  </conditionalFormatting>
  <conditionalFormatting sqref="O213">
    <cfRule type="cellIs" dxfId="2265" priority="1585" operator="equal">
      <formula>"PENDIENTE POR DESCRIPCIÓN"</formula>
    </cfRule>
  </conditionalFormatting>
  <conditionalFormatting sqref="O213">
    <cfRule type="cellIs" dxfId="2264" priority="1586" operator="equal">
      <formula>"DESCRIPCIÓN INSUFICIENTE"</formula>
    </cfRule>
  </conditionalFormatting>
  <conditionalFormatting sqref="O213">
    <cfRule type="cellIs" dxfId="2263" priority="1587" operator="equal">
      <formula>"NO ESTÁ ACORDE A ITEM 5.2.1 (T.R.)"</formula>
    </cfRule>
  </conditionalFormatting>
  <conditionalFormatting sqref="O213">
    <cfRule type="cellIs" dxfId="2262" priority="1588" operator="equal">
      <formula>"ACORDE A ITEM 5.2.1 (T.R.)"</formula>
    </cfRule>
  </conditionalFormatting>
  <conditionalFormatting sqref="Q213">
    <cfRule type="containsBlanks" dxfId="2261" priority="1589">
      <formula>LEN(TRIM(Q213))=0</formula>
    </cfRule>
  </conditionalFormatting>
  <conditionalFormatting sqref="Q213">
    <cfRule type="cellIs" dxfId="2260" priority="1590" operator="equal">
      <formula>"REQUERIMIENTOS SUBSANADOS"</formula>
    </cfRule>
  </conditionalFormatting>
  <conditionalFormatting sqref="Q213">
    <cfRule type="containsText" dxfId="2259" priority="1591" operator="containsText" text="NO SUBSANABLE">
      <formula>NOT(ISERROR(SEARCH(("NO SUBSANABLE"),(Q213))))</formula>
    </cfRule>
  </conditionalFormatting>
  <conditionalFormatting sqref="Q213">
    <cfRule type="containsText" dxfId="2258" priority="1592" operator="containsText" text="PENDIENTES POR SUBSANAR">
      <formula>NOT(ISERROR(SEARCH(("PENDIENTES POR SUBSANAR"),(Q213))))</formula>
    </cfRule>
  </conditionalFormatting>
  <conditionalFormatting sqref="Q213">
    <cfRule type="containsText" dxfId="2257" priority="1593" operator="containsText" text="SIN OBSERVACIÓN">
      <formula>NOT(ISERROR(SEARCH(("SIN OBSERVACIÓN"),(Q213))))</formula>
    </cfRule>
  </conditionalFormatting>
  <conditionalFormatting sqref="R213">
    <cfRule type="containsBlanks" dxfId="2256" priority="1594">
      <formula>LEN(TRIM(R213))=0</formula>
    </cfRule>
  </conditionalFormatting>
  <conditionalFormatting sqref="R213">
    <cfRule type="cellIs" dxfId="2255" priority="1595" operator="equal">
      <formula>"NO CUMPLEN CON LO SOLICITADO"</formula>
    </cfRule>
  </conditionalFormatting>
  <conditionalFormatting sqref="R213">
    <cfRule type="cellIs" dxfId="2254" priority="1596" operator="equal">
      <formula>"CUMPLEN CON LO SOLICITADO"</formula>
    </cfRule>
  </conditionalFormatting>
  <conditionalFormatting sqref="R213">
    <cfRule type="cellIs" dxfId="2253" priority="1597" operator="equal">
      <formula>"PENDIENTES"</formula>
    </cfRule>
  </conditionalFormatting>
  <conditionalFormatting sqref="R213">
    <cfRule type="cellIs" dxfId="2252" priority="1598" operator="equal">
      <formula>"NINGUNO"</formula>
    </cfRule>
  </conditionalFormatting>
  <conditionalFormatting sqref="B228">
    <cfRule type="cellIs" dxfId="2251" priority="1599" operator="equal">
      <formula>"NO CUMPLE CON LA EXPERIENCIA REQUERIDA"</formula>
    </cfRule>
  </conditionalFormatting>
  <conditionalFormatting sqref="B228">
    <cfRule type="cellIs" dxfId="2250" priority="1600" operator="equal">
      <formula>"CUMPLE CON LA EXPERIENCIA REQUERIDA"</formula>
    </cfRule>
  </conditionalFormatting>
  <conditionalFormatting sqref="H213">
    <cfRule type="notContainsBlanks" dxfId="2249" priority="1601">
      <formula>LEN(TRIM(H213))&gt;0</formula>
    </cfRule>
  </conditionalFormatting>
  <conditionalFormatting sqref="G213">
    <cfRule type="notContainsBlanks" dxfId="2248" priority="1602">
      <formula>LEN(TRIM(G213))&gt;0</formula>
    </cfRule>
  </conditionalFormatting>
  <conditionalFormatting sqref="F213">
    <cfRule type="notContainsBlanks" dxfId="2247" priority="1603">
      <formula>LEN(TRIM(F213))&gt;0</formula>
    </cfRule>
  </conditionalFormatting>
  <conditionalFormatting sqref="E213">
    <cfRule type="notContainsBlanks" dxfId="2246" priority="1604">
      <formula>LEN(TRIM(E213))&gt;0</formula>
    </cfRule>
  </conditionalFormatting>
  <conditionalFormatting sqref="D213">
    <cfRule type="notContainsBlanks" dxfId="2245" priority="1605">
      <formula>LEN(TRIM(D213))&gt;0</formula>
    </cfRule>
  </conditionalFormatting>
  <conditionalFormatting sqref="C213">
    <cfRule type="notContainsBlanks" dxfId="2244" priority="1606">
      <formula>LEN(TRIM(C213))&gt;0</formula>
    </cfRule>
  </conditionalFormatting>
  <conditionalFormatting sqref="I213">
    <cfRule type="notContainsBlanks" dxfId="2243" priority="1607">
      <formula>LEN(TRIM(I213))&gt;0</formula>
    </cfRule>
  </conditionalFormatting>
  <conditionalFormatting sqref="N216 N219">
    <cfRule type="expression" dxfId="2242" priority="1608">
      <formula>N216=" "</formula>
    </cfRule>
  </conditionalFormatting>
  <conditionalFormatting sqref="N216 N219">
    <cfRule type="expression" dxfId="2241" priority="1609">
      <formula>N216="NO PRESENTÓ CERTIFICADO"</formula>
    </cfRule>
  </conditionalFormatting>
  <conditionalFormatting sqref="N216 N219">
    <cfRule type="expression" dxfId="2240" priority="1610">
      <formula>N216="PRESENTÓ CERTIFICADO"</formula>
    </cfRule>
  </conditionalFormatting>
  <conditionalFormatting sqref="P216 P219">
    <cfRule type="expression" dxfId="2239" priority="1611">
      <formula>Q216="NO SUBSANABLE"</formula>
    </cfRule>
  </conditionalFormatting>
  <conditionalFormatting sqref="P216 P219">
    <cfRule type="expression" dxfId="2238" priority="1612">
      <formula>Q216="REQUERIMIENTOS SUBSANADOS"</formula>
    </cfRule>
  </conditionalFormatting>
  <conditionalFormatting sqref="P216 P219">
    <cfRule type="expression" dxfId="2237" priority="1613">
      <formula>Q216="PENDIENTES POR SUBSANAR"</formula>
    </cfRule>
  </conditionalFormatting>
  <conditionalFormatting sqref="P216 P219">
    <cfRule type="expression" dxfId="2236" priority="1614">
      <formula>Q216="SIN OBSERVACIÓN"</formula>
    </cfRule>
  </conditionalFormatting>
  <conditionalFormatting sqref="P216 P219">
    <cfRule type="containsBlanks" dxfId="2235" priority="1615">
      <formula>LEN(TRIM(P216))=0</formula>
    </cfRule>
  </conditionalFormatting>
  <conditionalFormatting sqref="O216 O219">
    <cfRule type="cellIs" dxfId="2234" priority="1616" operator="equal">
      <formula>"PENDIENTE POR DESCRIPCIÓN"</formula>
    </cfRule>
  </conditionalFormatting>
  <conditionalFormatting sqref="O216 O219">
    <cfRule type="cellIs" dxfId="2233" priority="1617" operator="equal">
      <formula>"DESCRIPCIÓN INSUFICIENTE"</formula>
    </cfRule>
  </conditionalFormatting>
  <conditionalFormatting sqref="O216 O219">
    <cfRule type="cellIs" dxfId="2232" priority="1618" operator="equal">
      <formula>"NO ESTÁ ACORDE A ITEM 5.2.1 (T.R.)"</formula>
    </cfRule>
  </conditionalFormatting>
  <conditionalFormatting sqref="O216 O219">
    <cfRule type="cellIs" dxfId="2231" priority="1619" operator="equal">
      <formula>"ACORDE A ITEM 5.2.1 (T.R.)"</formula>
    </cfRule>
  </conditionalFormatting>
  <conditionalFormatting sqref="Q216 Q219">
    <cfRule type="containsBlanks" dxfId="2230" priority="1620">
      <formula>LEN(TRIM(Q216))=0</formula>
    </cfRule>
  </conditionalFormatting>
  <conditionalFormatting sqref="Q216 Q219">
    <cfRule type="cellIs" dxfId="2229" priority="1621" operator="equal">
      <formula>"REQUERIMIENTOS SUBSANADOS"</formula>
    </cfRule>
  </conditionalFormatting>
  <conditionalFormatting sqref="Q216 Q219">
    <cfRule type="containsText" dxfId="2228" priority="1622" operator="containsText" text="NO SUBSANABLE">
      <formula>NOT(ISERROR(SEARCH(("NO SUBSANABLE"),(Q216))))</formula>
    </cfRule>
  </conditionalFormatting>
  <conditionalFormatting sqref="Q216 Q219">
    <cfRule type="containsText" dxfId="2227" priority="1623" operator="containsText" text="PENDIENTES POR SUBSANAR">
      <formula>NOT(ISERROR(SEARCH(("PENDIENTES POR SUBSANAR"),(Q216))))</formula>
    </cfRule>
  </conditionalFormatting>
  <conditionalFormatting sqref="Q216 Q219">
    <cfRule type="containsText" dxfId="2226" priority="1624" operator="containsText" text="SIN OBSERVACIÓN">
      <formula>NOT(ISERROR(SEARCH(("SIN OBSERVACIÓN"),(Q216))))</formula>
    </cfRule>
  </conditionalFormatting>
  <conditionalFormatting sqref="R216 R219">
    <cfRule type="containsBlanks" dxfId="2225" priority="1625">
      <formula>LEN(TRIM(R216))=0</formula>
    </cfRule>
  </conditionalFormatting>
  <conditionalFormatting sqref="R216 R219">
    <cfRule type="cellIs" dxfId="2224" priority="1626" operator="equal">
      <formula>"NO CUMPLEN CON LO SOLICITADO"</formula>
    </cfRule>
  </conditionalFormatting>
  <conditionalFormatting sqref="R216 R219">
    <cfRule type="cellIs" dxfId="2223" priority="1627" operator="equal">
      <formula>"CUMPLEN CON LO SOLICITADO"</formula>
    </cfRule>
  </conditionalFormatting>
  <conditionalFormatting sqref="R216 R219">
    <cfRule type="cellIs" dxfId="2222" priority="1628" operator="equal">
      <formula>"PENDIENTES"</formula>
    </cfRule>
  </conditionalFormatting>
  <conditionalFormatting sqref="R216 R219">
    <cfRule type="cellIs" dxfId="2221" priority="1629" operator="equal">
      <formula>"NINGUNO"</formula>
    </cfRule>
  </conditionalFormatting>
  <conditionalFormatting sqref="H216 H219">
    <cfRule type="notContainsBlanks" dxfId="2220" priority="1630">
      <formula>LEN(TRIM(H216))&gt;0</formula>
    </cfRule>
  </conditionalFormatting>
  <conditionalFormatting sqref="G216 G219">
    <cfRule type="notContainsBlanks" dxfId="2219" priority="1631">
      <formula>LEN(TRIM(G216))&gt;0</formula>
    </cfRule>
  </conditionalFormatting>
  <conditionalFormatting sqref="F216 F219">
    <cfRule type="notContainsBlanks" dxfId="2218" priority="1632">
      <formula>LEN(TRIM(F216))&gt;0</formula>
    </cfRule>
  </conditionalFormatting>
  <conditionalFormatting sqref="E216 E219">
    <cfRule type="notContainsBlanks" dxfId="2217" priority="1633">
      <formula>LEN(TRIM(E216))&gt;0</formula>
    </cfRule>
  </conditionalFormatting>
  <conditionalFormatting sqref="D216 D219">
    <cfRule type="notContainsBlanks" dxfId="2216" priority="1634">
      <formula>LEN(TRIM(D216))&gt;0</formula>
    </cfRule>
  </conditionalFormatting>
  <conditionalFormatting sqref="C216 C219">
    <cfRule type="notContainsBlanks" dxfId="2215" priority="1635">
      <formula>LEN(TRIM(C216))&gt;0</formula>
    </cfRule>
  </conditionalFormatting>
  <conditionalFormatting sqref="I216 I219">
    <cfRule type="notContainsBlanks" dxfId="2214" priority="1636">
      <formula>LEN(TRIM(I216))&gt;0</formula>
    </cfRule>
  </conditionalFormatting>
  <conditionalFormatting sqref="N222">
    <cfRule type="expression" dxfId="2213" priority="1637">
      <formula>N222=" "</formula>
    </cfRule>
  </conditionalFormatting>
  <conditionalFormatting sqref="N222">
    <cfRule type="expression" dxfId="2212" priority="1638">
      <formula>N222="NO PRESENTÓ CERTIFICADO"</formula>
    </cfRule>
  </conditionalFormatting>
  <conditionalFormatting sqref="N222">
    <cfRule type="expression" dxfId="2211" priority="1639">
      <formula>N222="PRESENTÓ CERTIFICADO"</formula>
    </cfRule>
  </conditionalFormatting>
  <conditionalFormatting sqref="P222">
    <cfRule type="expression" dxfId="2210" priority="1640">
      <formula>Q222="NO SUBSANABLE"</formula>
    </cfRule>
  </conditionalFormatting>
  <conditionalFormatting sqref="P222">
    <cfRule type="expression" dxfId="2209" priority="1641">
      <formula>Q222="REQUERIMIENTOS SUBSANADOS"</formula>
    </cfRule>
  </conditionalFormatting>
  <conditionalFormatting sqref="P222">
    <cfRule type="expression" dxfId="2208" priority="1642">
      <formula>Q222="PENDIENTES POR SUBSANAR"</formula>
    </cfRule>
  </conditionalFormatting>
  <conditionalFormatting sqref="P222">
    <cfRule type="expression" dxfId="2207" priority="1643">
      <formula>Q222="SIN OBSERVACIÓN"</formula>
    </cfRule>
  </conditionalFormatting>
  <conditionalFormatting sqref="P222">
    <cfRule type="containsBlanks" dxfId="2206" priority="1644">
      <formula>LEN(TRIM(P222))=0</formula>
    </cfRule>
  </conditionalFormatting>
  <conditionalFormatting sqref="O222">
    <cfRule type="cellIs" dxfId="2205" priority="1645" operator="equal">
      <formula>"PENDIENTE POR DESCRIPCIÓN"</formula>
    </cfRule>
  </conditionalFormatting>
  <conditionalFormatting sqref="O222">
    <cfRule type="cellIs" dxfId="2204" priority="1646" operator="equal">
      <formula>"DESCRIPCIÓN INSUFICIENTE"</formula>
    </cfRule>
  </conditionalFormatting>
  <conditionalFormatting sqref="O222">
    <cfRule type="cellIs" dxfId="2203" priority="1647" operator="equal">
      <formula>"NO ESTÁ ACORDE A ITEM 5.2.1 (T.R.)"</formula>
    </cfRule>
  </conditionalFormatting>
  <conditionalFormatting sqref="O222">
    <cfRule type="cellIs" dxfId="2202" priority="1648" operator="equal">
      <formula>"ACORDE A ITEM 5.2.1 (T.R.)"</formula>
    </cfRule>
  </conditionalFormatting>
  <conditionalFormatting sqref="Q222">
    <cfRule type="containsBlanks" dxfId="2201" priority="1649">
      <formula>LEN(TRIM(Q222))=0</formula>
    </cfRule>
  </conditionalFormatting>
  <conditionalFormatting sqref="Q222">
    <cfRule type="cellIs" dxfId="2200" priority="1650" operator="equal">
      <formula>"REQUERIMIENTOS SUBSANADOS"</formula>
    </cfRule>
  </conditionalFormatting>
  <conditionalFormatting sqref="Q222">
    <cfRule type="containsText" dxfId="2199" priority="1651" operator="containsText" text="NO SUBSANABLE">
      <formula>NOT(ISERROR(SEARCH(("NO SUBSANABLE"),(Q222))))</formula>
    </cfRule>
  </conditionalFormatting>
  <conditionalFormatting sqref="Q222">
    <cfRule type="containsText" dxfId="2198" priority="1652" operator="containsText" text="PENDIENTES POR SUBSANAR">
      <formula>NOT(ISERROR(SEARCH(("PENDIENTES POR SUBSANAR"),(Q222))))</formula>
    </cfRule>
  </conditionalFormatting>
  <conditionalFormatting sqref="Q222">
    <cfRule type="containsText" dxfId="2197" priority="1653" operator="containsText" text="SIN OBSERVACIÓN">
      <formula>NOT(ISERROR(SEARCH(("SIN OBSERVACIÓN"),(Q222))))</formula>
    </cfRule>
  </conditionalFormatting>
  <conditionalFormatting sqref="R222">
    <cfRule type="containsBlanks" dxfId="2196" priority="1654">
      <formula>LEN(TRIM(R222))=0</formula>
    </cfRule>
  </conditionalFormatting>
  <conditionalFormatting sqref="R222">
    <cfRule type="cellIs" dxfId="2195" priority="1655" operator="equal">
      <formula>"NO CUMPLEN CON LO SOLICITADO"</formula>
    </cfRule>
  </conditionalFormatting>
  <conditionalFormatting sqref="R222">
    <cfRule type="cellIs" dxfId="2194" priority="1656" operator="equal">
      <formula>"CUMPLEN CON LO SOLICITADO"</formula>
    </cfRule>
  </conditionalFormatting>
  <conditionalFormatting sqref="R222">
    <cfRule type="cellIs" dxfId="2193" priority="1657" operator="equal">
      <formula>"PENDIENTES"</formula>
    </cfRule>
  </conditionalFormatting>
  <conditionalFormatting sqref="R222">
    <cfRule type="cellIs" dxfId="2192" priority="1658" operator="equal">
      <formula>"NINGUNO"</formula>
    </cfRule>
  </conditionalFormatting>
  <conditionalFormatting sqref="H222">
    <cfRule type="notContainsBlanks" dxfId="2191" priority="1659">
      <formula>LEN(TRIM(H222))&gt;0</formula>
    </cfRule>
  </conditionalFormatting>
  <conditionalFormatting sqref="G222">
    <cfRule type="notContainsBlanks" dxfId="2190" priority="1660">
      <formula>LEN(TRIM(G222))&gt;0</formula>
    </cfRule>
  </conditionalFormatting>
  <conditionalFormatting sqref="F222">
    <cfRule type="notContainsBlanks" dxfId="2189" priority="1661">
      <formula>LEN(TRIM(F222))&gt;0</formula>
    </cfRule>
  </conditionalFormatting>
  <conditionalFormatting sqref="E222">
    <cfRule type="notContainsBlanks" dxfId="2188" priority="1662">
      <formula>LEN(TRIM(E222))&gt;0</formula>
    </cfRule>
  </conditionalFormatting>
  <conditionalFormatting sqref="D222">
    <cfRule type="notContainsBlanks" dxfId="2187" priority="1663">
      <formula>LEN(TRIM(D222))&gt;0</formula>
    </cfRule>
  </conditionalFormatting>
  <conditionalFormatting sqref="C222">
    <cfRule type="notContainsBlanks" dxfId="2186" priority="1664">
      <formula>LEN(TRIM(C222))&gt;0</formula>
    </cfRule>
  </conditionalFormatting>
  <conditionalFormatting sqref="I222">
    <cfRule type="notContainsBlanks" dxfId="2185" priority="1665">
      <formula>LEN(TRIM(I222))&gt;0</formula>
    </cfRule>
  </conditionalFormatting>
  <conditionalFormatting sqref="T213">
    <cfRule type="cellIs" dxfId="2184" priority="1666" operator="equal">
      <formula>"NO"</formula>
    </cfRule>
  </conditionalFormatting>
  <conditionalFormatting sqref="T213">
    <cfRule type="cellIs" dxfId="2183" priority="1667" operator="equal">
      <formula>"SI"</formula>
    </cfRule>
  </conditionalFormatting>
  <conditionalFormatting sqref="S216 S219 S222">
    <cfRule type="cellIs" dxfId="2182" priority="1668" operator="greaterThan">
      <formula>0</formula>
    </cfRule>
  </conditionalFormatting>
  <conditionalFormatting sqref="S216 S219 S222">
    <cfRule type="cellIs" dxfId="2181" priority="1669" operator="equal">
      <formula>0</formula>
    </cfRule>
  </conditionalFormatting>
  <conditionalFormatting sqref="N225">
    <cfRule type="expression" dxfId="2180" priority="1670">
      <formula>N225=" "</formula>
    </cfRule>
  </conditionalFormatting>
  <conditionalFormatting sqref="N225">
    <cfRule type="expression" dxfId="2179" priority="1671">
      <formula>N225="NO PRESENTÓ CERTIFICADO"</formula>
    </cfRule>
  </conditionalFormatting>
  <conditionalFormatting sqref="N225">
    <cfRule type="expression" dxfId="2178" priority="1672">
      <formula>N225="PRESENTÓ CERTIFICADO"</formula>
    </cfRule>
  </conditionalFormatting>
  <conditionalFormatting sqref="P225">
    <cfRule type="expression" dxfId="2177" priority="1673">
      <formula>Q225="NO SUBSANABLE"</formula>
    </cfRule>
  </conditionalFormatting>
  <conditionalFormatting sqref="P225">
    <cfRule type="expression" dxfId="2176" priority="1674">
      <formula>Q225="REQUERIMIENTOS SUBSANADOS"</formula>
    </cfRule>
  </conditionalFormatting>
  <conditionalFormatting sqref="P225">
    <cfRule type="expression" dxfId="2175" priority="1675">
      <formula>Q225="PENDIENTES POR SUBSANAR"</formula>
    </cfRule>
  </conditionalFormatting>
  <conditionalFormatting sqref="P225">
    <cfRule type="expression" dxfId="2174" priority="1676">
      <formula>Q225="SIN OBSERVACIÓN"</formula>
    </cfRule>
  </conditionalFormatting>
  <conditionalFormatting sqref="P225">
    <cfRule type="containsBlanks" dxfId="2173" priority="1677">
      <formula>LEN(TRIM(P225))=0</formula>
    </cfRule>
  </conditionalFormatting>
  <conditionalFormatting sqref="O225">
    <cfRule type="cellIs" dxfId="2172" priority="1678" operator="equal">
      <formula>"PENDIENTE POR DESCRIPCIÓN"</formula>
    </cfRule>
  </conditionalFormatting>
  <conditionalFormatting sqref="O225">
    <cfRule type="cellIs" dxfId="2171" priority="1679" operator="equal">
      <formula>"DESCRIPCIÓN INSUFICIENTE"</formula>
    </cfRule>
  </conditionalFormatting>
  <conditionalFormatting sqref="O225">
    <cfRule type="cellIs" dxfId="2170" priority="1680" operator="equal">
      <formula>"NO ESTÁ ACORDE A ITEM 5.2.1 (T.R.)"</formula>
    </cfRule>
  </conditionalFormatting>
  <conditionalFormatting sqref="O225">
    <cfRule type="cellIs" dxfId="2169" priority="1681" operator="equal">
      <formula>"ACORDE A ITEM 5.2.1 (T.R.)"</formula>
    </cfRule>
  </conditionalFormatting>
  <conditionalFormatting sqref="Q225">
    <cfRule type="containsBlanks" dxfId="2168" priority="1682">
      <formula>LEN(TRIM(Q225))=0</formula>
    </cfRule>
  </conditionalFormatting>
  <conditionalFormatting sqref="Q225">
    <cfRule type="cellIs" dxfId="2167" priority="1683" operator="equal">
      <formula>"REQUERIMIENTOS SUBSANADOS"</formula>
    </cfRule>
  </conditionalFormatting>
  <conditionalFormatting sqref="Q225">
    <cfRule type="containsText" dxfId="2166" priority="1684" operator="containsText" text="NO SUBSANABLE">
      <formula>NOT(ISERROR(SEARCH(("NO SUBSANABLE"),(Q225))))</formula>
    </cfRule>
  </conditionalFormatting>
  <conditionalFormatting sqref="Q225">
    <cfRule type="containsText" dxfId="2165" priority="1685" operator="containsText" text="PENDIENTES POR SUBSANAR">
      <formula>NOT(ISERROR(SEARCH(("PENDIENTES POR SUBSANAR"),(Q225))))</formula>
    </cfRule>
  </conditionalFormatting>
  <conditionalFormatting sqref="Q225">
    <cfRule type="containsText" dxfId="2164" priority="1686" operator="containsText" text="SIN OBSERVACIÓN">
      <formula>NOT(ISERROR(SEARCH(("SIN OBSERVACIÓN"),(Q225))))</formula>
    </cfRule>
  </conditionalFormatting>
  <conditionalFormatting sqref="R225">
    <cfRule type="containsBlanks" dxfId="2163" priority="1687">
      <formula>LEN(TRIM(R225))=0</formula>
    </cfRule>
  </conditionalFormatting>
  <conditionalFormatting sqref="R225">
    <cfRule type="cellIs" dxfId="2162" priority="1688" operator="equal">
      <formula>"NO CUMPLEN CON LO SOLICITADO"</formula>
    </cfRule>
  </conditionalFormatting>
  <conditionalFormatting sqref="R225">
    <cfRule type="cellIs" dxfId="2161" priority="1689" operator="equal">
      <formula>"CUMPLEN CON LO SOLICITADO"</formula>
    </cfRule>
  </conditionalFormatting>
  <conditionalFormatting sqref="R225">
    <cfRule type="cellIs" dxfId="2160" priority="1690" operator="equal">
      <formula>"PENDIENTES"</formula>
    </cfRule>
  </conditionalFormatting>
  <conditionalFormatting sqref="R225">
    <cfRule type="cellIs" dxfId="2159" priority="1691" operator="equal">
      <formula>"NINGUNO"</formula>
    </cfRule>
  </conditionalFormatting>
  <conditionalFormatting sqref="H225">
    <cfRule type="notContainsBlanks" dxfId="2158" priority="1692">
      <formula>LEN(TRIM(H225))&gt;0</formula>
    </cfRule>
  </conditionalFormatting>
  <conditionalFormatting sqref="G225">
    <cfRule type="notContainsBlanks" dxfId="2157" priority="1693">
      <formula>LEN(TRIM(G225))&gt;0</formula>
    </cfRule>
  </conditionalFormatting>
  <conditionalFormatting sqref="F225">
    <cfRule type="notContainsBlanks" dxfId="2156" priority="1694">
      <formula>LEN(TRIM(F225))&gt;0</formula>
    </cfRule>
  </conditionalFormatting>
  <conditionalFormatting sqref="E225">
    <cfRule type="notContainsBlanks" dxfId="2155" priority="1695">
      <formula>LEN(TRIM(E225))&gt;0</formula>
    </cfRule>
  </conditionalFormatting>
  <conditionalFormatting sqref="D225">
    <cfRule type="notContainsBlanks" dxfId="2154" priority="1696">
      <formula>LEN(TRIM(D225))&gt;0</formula>
    </cfRule>
  </conditionalFormatting>
  <conditionalFormatting sqref="C225">
    <cfRule type="notContainsBlanks" dxfId="2153" priority="1697">
      <formula>LEN(TRIM(C225))&gt;0</formula>
    </cfRule>
  </conditionalFormatting>
  <conditionalFormatting sqref="I225">
    <cfRule type="notContainsBlanks" dxfId="2152" priority="1698">
      <formula>LEN(TRIM(I225))&gt;0</formula>
    </cfRule>
  </conditionalFormatting>
  <conditionalFormatting sqref="S225">
    <cfRule type="cellIs" dxfId="2151" priority="1699" operator="greaterThan">
      <formula>0</formula>
    </cfRule>
  </conditionalFormatting>
  <conditionalFormatting sqref="S225">
    <cfRule type="cellIs" dxfId="2150" priority="1700" operator="equal">
      <formula>0</formula>
    </cfRule>
  </conditionalFormatting>
  <conditionalFormatting sqref="N235">
    <cfRule type="expression" dxfId="2149" priority="1701">
      <formula>N235=" "</formula>
    </cfRule>
  </conditionalFormatting>
  <conditionalFormatting sqref="N235">
    <cfRule type="expression" dxfId="2148" priority="1702">
      <formula>N235="NO PRESENTÓ CERTIFICADO"</formula>
    </cfRule>
  </conditionalFormatting>
  <conditionalFormatting sqref="N235">
    <cfRule type="expression" dxfId="2147" priority="1703">
      <formula>N235="PRESENTÓ CERTIFICADO"</formula>
    </cfRule>
  </conditionalFormatting>
  <conditionalFormatting sqref="S235">
    <cfRule type="cellIs" dxfId="2146" priority="1704" operator="greaterThan">
      <formula>0</formula>
    </cfRule>
  </conditionalFormatting>
  <conditionalFormatting sqref="S235">
    <cfRule type="cellIs" dxfId="2145" priority="1705" operator="equal">
      <formula>0</formula>
    </cfRule>
  </conditionalFormatting>
  <conditionalFormatting sqref="P235">
    <cfRule type="expression" dxfId="2144" priority="1706">
      <formula>Q235="NO SUBSANABLE"</formula>
    </cfRule>
  </conditionalFormatting>
  <conditionalFormatting sqref="P235">
    <cfRule type="expression" dxfId="2143" priority="1707">
      <formula>Q235="REQUERIMIENTOS SUBSANADOS"</formula>
    </cfRule>
  </conditionalFormatting>
  <conditionalFormatting sqref="P235">
    <cfRule type="expression" dxfId="2142" priority="1708">
      <formula>Q235="PENDIENTES POR SUBSANAR"</formula>
    </cfRule>
  </conditionalFormatting>
  <conditionalFormatting sqref="P235">
    <cfRule type="expression" dxfId="2141" priority="1709">
      <formula>Q235="SIN OBSERVACIÓN"</formula>
    </cfRule>
  </conditionalFormatting>
  <conditionalFormatting sqref="P235">
    <cfRule type="containsBlanks" dxfId="2140" priority="1710">
      <formula>LEN(TRIM(P235))=0</formula>
    </cfRule>
  </conditionalFormatting>
  <conditionalFormatting sqref="O235">
    <cfRule type="cellIs" dxfId="2139" priority="1711" operator="equal">
      <formula>"PENDIENTE POR DESCRIPCIÓN"</formula>
    </cfRule>
  </conditionalFormatting>
  <conditionalFormatting sqref="O235">
    <cfRule type="cellIs" dxfId="2138" priority="1712" operator="equal">
      <formula>"DESCRIPCIÓN INSUFICIENTE"</formula>
    </cfRule>
  </conditionalFormatting>
  <conditionalFormatting sqref="O235">
    <cfRule type="cellIs" dxfId="2137" priority="1713" operator="equal">
      <formula>"NO ESTÁ ACORDE A ITEM 5.2.1 (T.R.)"</formula>
    </cfRule>
  </conditionalFormatting>
  <conditionalFormatting sqref="O235">
    <cfRule type="cellIs" dxfId="2136" priority="1714" operator="equal">
      <formula>"ACORDE A ITEM 5.2.1 (T.R.)"</formula>
    </cfRule>
  </conditionalFormatting>
  <conditionalFormatting sqref="Q235">
    <cfRule type="containsBlanks" dxfId="2135" priority="1715">
      <formula>LEN(TRIM(Q235))=0</formula>
    </cfRule>
  </conditionalFormatting>
  <conditionalFormatting sqref="Q235">
    <cfRule type="cellIs" dxfId="2134" priority="1716" operator="equal">
      <formula>"REQUERIMIENTOS SUBSANADOS"</formula>
    </cfRule>
  </conditionalFormatting>
  <conditionalFormatting sqref="Q235">
    <cfRule type="containsText" dxfId="2133" priority="1717" operator="containsText" text="NO SUBSANABLE">
      <formula>NOT(ISERROR(SEARCH(("NO SUBSANABLE"),(Q235))))</formula>
    </cfRule>
  </conditionalFormatting>
  <conditionalFormatting sqref="Q235">
    <cfRule type="containsText" dxfId="2132" priority="1718" operator="containsText" text="PENDIENTES POR SUBSANAR">
      <formula>NOT(ISERROR(SEARCH(("PENDIENTES POR SUBSANAR"),(Q235))))</formula>
    </cfRule>
  </conditionalFormatting>
  <conditionalFormatting sqref="Q235">
    <cfRule type="containsText" dxfId="2131" priority="1719" operator="containsText" text="SIN OBSERVACIÓN">
      <formula>NOT(ISERROR(SEARCH(("SIN OBSERVACIÓN"),(Q235))))</formula>
    </cfRule>
  </conditionalFormatting>
  <conditionalFormatting sqref="R235">
    <cfRule type="containsBlanks" dxfId="2130" priority="1720">
      <formula>LEN(TRIM(R235))=0</formula>
    </cfRule>
  </conditionalFormatting>
  <conditionalFormatting sqref="R235">
    <cfRule type="cellIs" dxfId="2129" priority="1721" operator="equal">
      <formula>"NO CUMPLEN CON LO SOLICITADO"</formula>
    </cfRule>
  </conditionalFormatting>
  <conditionalFormatting sqref="R235">
    <cfRule type="cellIs" dxfId="2128" priority="1722" operator="equal">
      <formula>"CUMPLEN CON LO SOLICITADO"</formula>
    </cfRule>
  </conditionalFormatting>
  <conditionalFormatting sqref="R235">
    <cfRule type="cellIs" dxfId="2127" priority="1723" operator="equal">
      <formula>"PENDIENTES"</formula>
    </cfRule>
  </conditionalFormatting>
  <conditionalFormatting sqref="R235">
    <cfRule type="cellIs" dxfId="2126" priority="1724" operator="equal">
      <formula>"NINGUNO"</formula>
    </cfRule>
  </conditionalFormatting>
  <conditionalFormatting sqref="T250">
    <cfRule type="cellIs" dxfId="2125" priority="1725" operator="equal">
      <formula>"NO CUMPLE"</formula>
    </cfRule>
  </conditionalFormatting>
  <conditionalFormatting sqref="T250">
    <cfRule type="cellIs" dxfId="2124" priority="1726" operator="equal">
      <formula>"CUMPLE"</formula>
    </cfRule>
  </conditionalFormatting>
  <conditionalFormatting sqref="B250">
    <cfRule type="cellIs" dxfId="2123" priority="1727" operator="equal">
      <formula>"NO CUMPLE CON LA EXPERIENCIA REQUERIDA"</formula>
    </cfRule>
  </conditionalFormatting>
  <conditionalFormatting sqref="B250">
    <cfRule type="cellIs" dxfId="2122" priority="1728" operator="equal">
      <formula>"CUMPLE CON LA EXPERIENCIA REQUERIDA"</formula>
    </cfRule>
  </conditionalFormatting>
  <conditionalFormatting sqref="H235">
    <cfRule type="notContainsBlanks" dxfId="2121" priority="1729">
      <formula>LEN(TRIM(H235))&gt;0</formula>
    </cfRule>
  </conditionalFormatting>
  <conditionalFormatting sqref="G235">
    <cfRule type="notContainsBlanks" dxfId="2120" priority="1730">
      <formula>LEN(TRIM(G235))&gt;0</formula>
    </cfRule>
  </conditionalFormatting>
  <conditionalFormatting sqref="F235">
    <cfRule type="notContainsBlanks" dxfId="2119" priority="1731">
      <formula>LEN(TRIM(F235))&gt;0</formula>
    </cfRule>
  </conditionalFormatting>
  <conditionalFormatting sqref="E235">
    <cfRule type="notContainsBlanks" dxfId="2118" priority="1732">
      <formula>LEN(TRIM(E235))&gt;0</formula>
    </cfRule>
  </conditionalFormatting>
  <conditionalFormatting sqref="D235">
    <cfRule type="notContainsBlanks" dxfId="2117" priority="1733">
      <formula>LEN(TRIM(D235))&gt;0</formula>
    </cfRule>
  </conditionalFormatting>
  <conditionalFormatting sqref="C235">
    <cfRule type="notContainsBlanks" dxfId="2116" priority="1734">
      <formula>LEN(TRIM(C235))&gt;0</formula>
    </cfRule>
  </conditionalFormatting>
  <conditionalFormatting sqref="I235">
    <cfRule type="notContainsBlanks" dxfId="2115" priority="1735">
      <formula>LEN(TRIM(I235))&gt;0</formula>
    </cfRule>
  </conditionalFormatting>
  <conditionalFormatting sqref="N238 N241">
    <cfRule type="expression" dxfId="2114" priority="1736">
      <formula>N238=" "</formula>
    </cfRule>
  </conditionalFormatting>
  <conditionalFormatting sqref="N238 N241">
    <cfRule type="expression" dxfId="2113" priority="1737">
      <formula>N238="NO PRESENTÓ CERTIFICADO"</formula>
    </cfRule>
  </conditionalFormatting>
  <conditionalFormatting sqref="N238 N241">
    <cfRule type="expression" dxfId="2112" priority="1738">
      <formula>N238="PRESENTÓ CERTIFICADO"</formula>
    </cfRule>
  </conditionalFormatting>
  <conditionalFormatting sqref="P238 P241">
    <cfRule type="expression" dxfId="2111" priority="1739">
      <formula>Q238="NO SUBSANABLE"</formula>
    </cfRule>
  </conditionalFormatting>
  <conditionalFormatting sqref="P238 P241">
    <cfRule type="expression" dxfId="2110" priority="1740">
      <formula>Q238="REQUERIMIENTOS SUBSANADOS"</formula>
    </cfRule>
  </conditionalFormatting>
  <conditionalFormatting sqref="P238 P241">
    <cfRule type="expression" dxfId="2109" priority="1741">
      <formula>Q238="PENDIENTES POR SUBSANAR"</formula>
    </cfRule>
  </conditionalFormatting>
  <conditionalFormatting sqref="P238 P241">
    <cfRule type="expression" dxfId="2108" priority="1742">
      <formula>Q238="SIN OBSERVACIÓN"</formula>
    </cfRule>
  </conditionalFormatting>
  <conditionalFormatting sqref="P238 P241">
    <cfRule type="containsBlanks" dxfId="2107" priority="1743">
      <formula>LEN(TRIM(P238))=0</formula>
    </cfRule>
  </conditionalFormatting>
  <conditionalFormatting sqref="O238 O241">
    <cfRule type="cellIs" dxfId="2106" priority="1744" operator="equal">
      <formula>"PENDIENTE POR DESCRIPCIÓN"</formula>
    </cfRule>
  </conditionalFormatting>
  <conditionalFormatting sqref="O238 O241">
    <cfRule type="cellIs" dxfId="2105" priority="1745" operator="equal">
      <formula>"DESCRIPCIÓN INSUFICIENTE"</formula>
    </cfRule>
  </conditionalFormatting>
  <conditionalFormatting sqref="O238 O241">
    <cfRule type="cellIs" dxfId="2104" priority="1746" operator="equal">
      <formula>"NO ESTÁ ACORDE A ITEM 5.2.1 (T.R.)"</formula>
    </cfRule>
  </conditionalFormatting>
  <conditionalFormatting sqref="O238 O241">
    <cfRule type="cellIs" dxfId="2103" priority="1747" operator="equal">
      <formula>"ACORDE A ITEM 5.2.1 (T.R.)"</formula>
    </cfRule>
  </conditionalFormatting>
  <conditionalFormatting sqref="Q238 Q241">
    <cfRule type="containsBlanks" dxfId="2102" priority="1748">
      <formula>LEN(TRIM(Q238))=0</formula>
    </cfRule>
  </conditionalFormatting>
  <conditionalFormatting sqref="Q238 Q241">
    <cfRule type="cellIs" dxfId="2101" priority="1749" operator="equal">
      <formula>"REQUERIMIENTOS SUBSANADOS"</formula>
    </cfRule>
  </conditionalFormatting>
  <conditionalFormatting sqref="Q238 Q241">
    <cfRule type="containsText" dxfId="2100" priority="1750" operator="containsText" text="NO SUBSANABLE">
      <formula>NOT(ISERROR(SEARCH(("NO SUBSANABLE"),(Q238))))</formula>
    </cfRule>
  </conditionalFormatting>
  <conditionalFormatting sqref="Q238 Q241">
    <cfRule type="containsText" dxfId="2099" priority="1751" operator="containsText" text="PENDIENTES POR SUBSANAR">
      <formula>NOT(ISERROR(SEARCH(("PENDIENTES POR SUBSANAR"),(Q238))))</formula>
    </cfRule>
  </conditionalFormatting>
  <conditionalFormatting sqref="Q238 Q241">
    <cfRule type="containsText" dxfId="2098" priority="1752" operator="containsText" text="SIN OBSERVACIÓN">
      <formula>NOT(ISERROR(SEARCH(("SIN OBSERVACIÓN"),(Q238))))</formula>
    </cfRule>
  </conditionalFormatting>
  <conditionalFormatting sqref="R238 R241">
    <cfRule type="containsBlanks" dxfId="2097" priority="1753">
      <formula>LEN(TRIM(R238))=0</formula>
    </cfRule>
  </conditionalFormatting>
  <conditionalFormatting sqref="R238 R241">
    <cfRule type="cellIs" dxfId="2096" priority="1754" operator="equal">
      <formula>"NO CUMPLEN CON LO SOLICITADO"</formula>
    </cfRule>
  </conditionalFormatting>
  <conditionalFormatting sqref="R238 R241">
    <cfRule type="cellIs" dxfId="2095" priority="1755" operator="equal">
      <formula>"CUMPLEN CON LO SOLICITADO"</formula>
    </cfRule>
  </conditionalFormatting>
  <conditionalFormatting sqref="R238 R241">
    <cfRule type="cellIs" dxfId="2094" priority="1756" operator="equal">
      <formula>"PENDIENTES"</formula>
    </cfRule>
  </conditionalFormatting>
  <conditionalFormatting sqref="R238 R241">
    <cfRule type="cellIs" dxfId="2093" priority="1757" operator="equal">
      <formula>"NINGUNO"</formula>
    </cfRule>
  </conditionalFormatting>
  <conditionalFormatting sqref="H238 H241">
    <cfRule type="notContainsBlanks" dxfId="2092" priority="1758">
      <formula>LEN(TRIM(H238))&gt;0</formula>
    </cfRule>
  </conditionalFormatting>
  <conditionalFormatting sqref="G238 G241">
    <cfRule type="notContainsBlanks" dxfId="2091" priority="1759">
      <formula>LEN(TRIM(G238))&gt;0</formula>
    </cfRule>
  </conditionalFormatting>
  <conditionalFormatting sqref="F238 F241">
    <cfRule type="notContainsBlanks" dxfId="2090" priority="1760">
      <formula>LEN(TRIM(F238))&gt;0</formula>
    </cfRule>
  </conditionalFormatting>
  <conditionalFormatting sqref="E238 E241">
    <cfRule type="notContainsBlanks" dxfId="2089" priority="1761">
      <formula>LEN(TRIM(E238))&gt;0</formula>
    </cfRule>
  </conditionalFormatting>
  <conditionalFormatting sqref="D238 D241">
    <cfRule type="notContainsBlanks" dxfId="2088" priority="1762">
      <formula>LEN(TRIM(D238))&gt;0</formula>
    </cfRule>
  </conditionalFormatting>
  <conditionalFormatting sqref="C238 C241">
    <cfRule type="notContainsBlanks" dxfId="2087" priority="1763">
      <formula>LEN(TRIM(C238))&gt;0</formula>
    </cfRule>
  </conditionalFormatting>
  <conditionalFormatting sqref="I238 I241">
    <cfRule type="notContainsBlanks" dxfId="2086" priority="1764">
      <formula>LEN(TRIM(I238))&gt;0</formula>
    </cfRule>
  </conditionalFormatting>
  <conditionalFormatting sqref="N244">
    <cfRule type="expression" dxfId="2085" priority="1765">
      <formula>N244=" "</formula>
    </cfRule>
  </conditionalFormatting>
  <conditionalFormatting sqref="N244">
    <cfRule type="expression" dxfId="2084" priority="1766">
      <formula>N244="NO PRESENTÓ CERTIFICADO"</formula>
    </cfRule>
  </conditionalFormatting>
  <conditionalFormatting sqref="N244">
    <cfRule type="expression" dxfId="2083" priority="1767">
      <formula>N244="PRESENTÓ CERTIFICADO"</formula>
    </cfRule>
  </conditionalFormatting>
  <conditionalFormatting sqref="P244">
    <cfRule type="expression" dxfId="2082" priority="1768">
      <formula>Q244="NO SUBSANABLE"</formula>
    </cfRule>
  </conditionalFormatting>
  <conditionalFormatting sqref="P244">
    <cfRule type="expression" dxfId="2081" priority="1769">
      <formula>Q244="REQUERIMIENTOS SUBSANADOS"</formula>
    </cfRule>
  </conditionalFormatting>
  <conditionalFormatting sqref="P244">
    <cfRule type="expression" dxfId="2080" priority="1770">
      <formula>Q244="PENDIENTES POR SUBSANAR"</formula>
    </cfRule>
  </conditionalFormatting>
  <conditionalFormatting sqref="P244">
    <cfRule type="expression" dxfId="2079" priority="1771">
      <formula>Q244="SIN OBSERVACIÓN"</formula>
    </cfRule>
  </conditionalFormatting>
  <conditionalFormatting sqref="P244">
    <cfRule type="containsBlanks" dxfId="2078" priority="1772">
      <formula>LEN(TRIM(P244))=0</formula>
    </cfRule>
  </conditionalFormatting>
  <conditionalFormatting sqref="O244">
    <cfRule type="cellIs" dxfId="2077" priority="1773" operator="equal">
      <formula>"PENDIENTE POR DESCRIPCIÓN"</formula>
    </cfRule>
  </conditionalFormatting>
  <conditionalFormatting sqref="O244">
    <cfRule type="cellIs" dxfId="2076" priority="1774" operator="equal">
      <formula>"DESCRIPCIÓN INSUFICIENTE"</formula>
    </cfRule>
  </conditionalFormatting>
  <conditionalFormatting sqref="O244">
    <cfRule type="cellIs" dxfId="2075" priority="1775" operator="equal">
      <formula>"NO ESTÁ ACORDE A ITEM 5.2.1 (T.R.)"</formula>
    </cfRule>
  </conditionalFormatting>
  <conditionalFormatting sqref="O244">
    <cfRule type="cellIs" dxfId="2074" priority="1776" operator="equal">
      <formula>"ACORDE A ITEM 5.2.1 (T.R.)"</formula>
    </cfRule>
  </conditionalFormatting>
  <conditionalFormatting sqref="Q244">
    <cfRule type="containsBlanks" dxfId="2073" priority="1777">
      <formula>LEN(TRIM(Q244))=0</formula>
    </cfRule>
  </conditionalFormatting>
  <conditionalFormatting sqref="Q244">
    <cfRule type="cellIs" dxfId="2072" priority="1778" operator="equal">
      <formula>"REQUERIMIENTOS SUBSANADOS"</formula>
    </cfRule>
  </conditionalFormatting>
  <conditionalFormatting sqref="Q244">
    <cfRule type="containsText" dxfId="2071" priority="1779" operator="containsText" text="NO SUBSANABLE">
      <formula>NOT(ISERROR(SEARCH(("NO SUBSANABLE"),(Q244))))</formula>
    </cfRule>
  </conditionalFormatting>
  <conditionalFormatting sqref="Q244">
    <cfRule type="containsText" dxfId="2070" priority="1780" operator="containsText" text="PENDIENTES POR SUBSANAR">
      <formula>NOT(ISERROR(SEARCH(("PENDIENTES POR SUBSANAR"),(Q244))))</formula>
    </cfRule>
  </conditionalFormatting>
  <conditionalFormatting sqref="Q244">
    <cfRule type="containsText" dxfId="2069" priority="1781" operator="containsText" text="SIN OBSERVACIÓN">
      <formula>NOT(ISERROR(SEARCH(("SIN OBSERVACIÓN"),(Q244))))</formula>
    </cfRule>
  </conditionalFormatting>
  <conditionalFormatting sqref="R244">
    <cfRule type="containsBlanks" dxfId="2068" priority="1782">
      <formula>LEN(TRIM(R244))=0</formula>
    </cfRule>
  </conditionalFormatting>
  <conditionalFormatting sqref="R244">
    <cfRule type="cellIs" dxfId="2067" priority="1783" operator="equal">
      <formula>"NO CUMPLEN CON LO SOLICITADO"</formula>
    </cfRule>
  </conditionalFormatting>
  <conditionalFormatting sqref="R244">
    <cfRule type="cellIs" dxfId="2066" priority="1784" operator="equal">
      <formula>"CUMPLEN CON LO SOLICITADO"</formula>
    </cfRule>
  </conditionalFormatting>
  <conditionalFormatting sqref="R244">
    <cfRule type="cellIs" dxfId="2065" priority="1785" operator="equal">
      <formula>"PENDIENTES"</formula>
    </cfRule>
  </conditionalFormatting>
  <conditionalFormatting sqref="R244">
    <cfRule type="cellIs" dxfId="2064" priority="1786" operator="equal">
      <formula>"NINGUNO"</formula>
    </cfRule>
  </conditionalFormatting>
  <conditionalFormatting sqref="H244">
    <cfRule type="notContainsBlanks" dxfId="2063" priority="1787">
      <formula>LEN(TRIM(H244))&gt;0</formula>
    </cfRule>
  </conditionalFormatting>
  <conditionalFormatting sqref="G244">
    <cfRule type="notContainsBlanks" dxfId="2062" priority="1788">
      <formula>LEN(TRIM(G244))&gt;0</formula>
    </cfRule>
  </conditionalFormatting>
  <conditionalFormatting sqref="F244">
    <cfRule type="notContainsBlanks" dxfId="2061" priority="1789">
      <formula>LEN(TRIM(F244))&gt;0</formula>
    </cfRule>
  </conditionalFormatting>
  <conditionalFormatting sqref="E244">
    <cfRule type="notContainsBlanks" dxfId="2060" priority="1790">
      <formula>LEN(TRIM(E244))&gt;0</formula>
    </cfRule>
  </conditionalFormatting>
  <conditionalFormatting sqref="D244">
    <cfRule type="notContainsBlanks" dxfId="2059" priority="1791">
      <formula>LEN(TRIM(D244))&gt;0</formula>
    </cfRule>
  </conditionalFormatting>
  <conditionalFormatting sqref="C244">
    <cfRule type="notContainsBlanks" dxfId="2058" priority="1792">
      <formula>LEN(TRIM(C244))&gt;0</formula>
    </cfRule>
  </conditionalFormatting>
  <conditionalFormatting sqref="I244">
    <cfRule type="notContainsBlanks" dxfId="2057" priority="1793">
      <formula>LEN(TRIM(I244))&gt;0</formula>
    </cfRule>
  </conditionalFormatting>
  <conditionalFormatting sqref="T235">
    <cfRule type="cellIs" dxfId="2056" priority="1794" operator="equal">
      <formula>"NO"</formula>
    </cfRule>
  </conditionalFormatting>
  <conditionalFormatting sqref="T235">
    <cfRule type="cellIs" dxfId="2055" priority="1795" operator="equal">
      <formula>"SI"</formula>
    </cfRule>
  </conditionalFormatting>
  <conditionalFormatting sqref="S238 S241 S244">
    <cfRule type="cellIs" dxfId="2054" priority="1796" operator="greaterThan">
      <formula>0</formula>
    </cfRule>
  </conditionalFormatting>
  <conditionalFormatting sqref="S238 S241 S244">
    <cfRule type="cellIs" dxfId="2053" priority="1797" operator="equal">
      <formula>0</formula>
    </cfRule>
  </conditionalFormatting>
  <conditionalFormatting sqref="N247">
    <cfRule type="expression" dxfId="2052" priority="1798">
      <formula>N247=" "</formula>
    </cfRule>
  </conditionalFormatting>
  <conditionalFormatting sqref="N247">
    <cfRule type="expression" dxfId="2051" priority="1799">
      <formula>N247="NO PRESENTÓ CERTIFICADO"</formula>
    </cfRule>
  </conditionalFormatting>
  <conditionalFormatting sqref="N247">
    <cfRule type="expression" dxfId="2050" priority="1800">
      <formula>N247="PRESENTÓ CERTIFICADO"</formula>
    </cfRule>
  </conditionalFormatting>
  <conditionalFormatting sqref="P247">
    <cfRule type="expression" dxfId="2049" priority="1801">
      <formula>Q247="NO SUBSANABLE"</formula>
    </cfRule>
  </conditionalFormatting>
  <conditionalFormatting sqref="P247">
    <cfRule type="expression" dxfId="2048" priority="1802">
      <formula>Q247="REQUERIMIENTOS SUBSANADOS"</formula>
    </cfRule>
  </conditionalFormatting>
  <conditionalFormatting sqref="P247">
    <cfRule type="expression" dxfId="2047" priority="1803">
      <formula>Q247="PENDIENTES POR SUBSANAR"</formula>
    </cfRule>
  </conditionalFormatting>
  <conditionalFormatting sqref="P247">
    <cfRule type="expression" dxfId="2046" priority="1804">
      <formula>Q247="SIN OBSERVACIÓN"</formula>
    </cfRule>
  </conditionalFormatting>
  <conditionalFormatting sqref="P247">
    <cfRule type="containsBlanks" dxfId="2045" priority="1805">
      <formula>LEN(TRIM(P247))=0</formula>
    </cfRule>
  </conditionalFormatting>
  <conditionalFormatting sqref="O247">
    <cfRule type="cellIs" dxfId="2044" priority="1806" operator="equal">
      <formula>"PENDIENTE POR DESCRIPCIÓN"</formula>
    </cfRule>
  </conditionalFormatting>
  <conditionalFormatting sqref="O247">
    <cfRule type="cellIs" dxfId="2043" priority="1807" operator="equal">
      <formula>"DESCRIPCIÓN INSUFICIENTE"</formula>
    </cfRule>
  </conditionalFormatting>
  <conditionalFormatting sqref="O247">
    <cfRule type="cellIs" dxfId="2042" priority="1808" operator="equal">
      <formula>"NO ESTÁ ACORDE A ITEM 5.2.1 (T.R.)"</formula>
    </cfRule>
  </conditionalFormatting>
  <conditionalFormatting sqref="O247">
    <cfRule type="cellIs" dxfId="2041" priority="1809" operator="equal">
      <formula>"ACORDE A ITEM 5.2.1 (T.R.)"</formula>
    </cfRule>
  </conditionalFormatting>
  <conditionalFormatting sqref="Q247">
    <cfRule type="containsBlanks" dxfId="2040" priority="1810">
      <formula>LEN(TRIM(Q247))=0</formula>
    </cfRule>
  </conditionalFormatting>
  <conditionalFormatting sqref="Q247">
    <cfRule type="cellIs" dxfId="2039" priority="1811" operator="equal">
      <formula>"REQUERIMIENTOS SUBSANADOS"</formula>
    </cfRule>
  </conditionalFormatting>
  <conditionalFormatting sqref="Q247">
    <cfRule type="containsText" dxfId="2038" priority="1812" operator="containsText" text="NO SUBSANABLE">
      <formula>NOT(ISERROR(SEARCH(("NO SUBSANABLE"),(Q247))))</formula>
    </cfRule>
  </conditionalFormatting>
  <conditionalFormatting sqref="Q247">
    <cfRule type="containsText" dxfId="2037" priority="1813" operator="containsText" text="PENDIENTES POR SUBSANAR">
      <formula>NOT(ISERROR(SEARCH(("PENDIENTES POR SUBSANAR"),(Q247))))</formula>
    </cfRule>
  </conditionalFormatting>
  <conditionalFormatting sqref="Q247">
    <cfRule type="containsText" dxfId="2036" priority="1814" operator="containsText" text="SIN OBSERVACIÓN">
      <formula>NOT(ISERROR(SEARCH(("SIN OBSERVACIÓN"),(Q247))))</formula>
    </cfRule>
  </conditionalFormatting>
  <conditionalFormatting sqref="R247">
    <cfRule type="containsBlanks" dxfId="2035" priority="1815">
      <formula>LEN(TRIM(R247))=0</formula>
    </cfRule>
  </conditionalFormatting>
  <conditionalFormatting sqref="R247">
    <cfRule type="cellIs" dxfId="2034" priority="1816" operator="equal">
      <formula>"NO CUMPLEN CON LO SOLICITADO"</formula>
    </cfRule>
  </conditionalFormatting>
  <conditionalFormatting sqref="R247">
    <cfRule type="cellIs" dxfId="2033" priority="1817" operator="equal">
      <formula>"CUMPLEN CON LO SOLICITADO"</formula>
    </cfRule>
  </conditionalFormatting>
  <conditionalFormatting sqref="R247">
    <cfRule type="cellIs" dxfId="2032" priority="1818" operator="equal">
      <formula>"PENDIENTES"</formula>
    </cfRule>
  </conditionalFormatting>
  <conditionalFormatting sqref="R247">
    <cfRule type="cellIs" dxfId="2031" priority="1819" operator="equal">
      <formula>"NINGUNO"</formula>
    </cfRule>
  </conditionalFormatting>
  <conditionalFormatting sqref="H247">
    <cfRule type="notContainsBlanks" dxfId="2030" priority="1820">
      <formula>LEN(TRIM(H247))&gt;0</formula>
    </cfRule>
  </conditionalFormatting>
  <conditionalFormatting sqref="G247">
    <cfRule type="notContainsBlanks" dxfId="2029" priority="1821">
      <formula>LEN(TRIM(G247))&gt;0</formula>
    </cfRule>
  </conditionalFormatting>
  <conditionalFormatting sqref="F247">
    <cfRule type="notContainsBlanks" dxfId="2028" priority="1822">
      <formula>LEN(TRIM(F247))&gt;0</formula>
    </cfRule>
  </conditionalFormatting>
  <conditionalFormatting sqref="E247">
    <cfRule type="notContainsBlanks" dxfId="2027" priority="1823">
      <formula>LEN(TRIM(E247))&gt;0</formula>
    </cfRule>
  </conditionalFormatting>
  <conditionalFormatting sqref="D247">
    <cfRule type="notContainsBlanks" dxfId="2026" priority="1824">
      <formula>LEN(TRIM(D247))&gt;0</formula>
    </cfRule>
  </conditionalFormatting>
  <conditionalFormatting sqref="C247">
    <cfRule type="notContainsBlanks" dxfId="2025" priority="1825">
      <formula>LEN(TRIM(C247))&gt;0</formula>
    </cfRule>
  </conditionalFormatting>
  <conditionalFormatting sqref="I247">
    <cfRule type="notContainsBlanks" dxfId="2024" priority="1826">
      <formula>LEN(TRIM(I247))&gt;0</formula>
    </cfRule>
  </conditionalFormatting>
  <conditionalFormatting sqref="S247">
    <cfRule type="cellIs" dxfId="2023" priority="1827" operator="greaterThan">
      <formula>0</formula>
    </cfRule>
  </conditionalFormatting>
  <conditionalFormatting sqref="S247">
    <cfRule type="cellIs" dxfId="2022" priority="1828" operator="equal">
      <formula>0</formula>
    </cfRule>
  </conditionalFormatting>
  <conditionalFormatting sqref="N257">
    <cfRule type="expression" dxfId="2021" priority="1829">
      <formula>N257=" "</formula>
    </cfRule>
  </conditionalFormatting>
  <conditionalFormatting sqref="N257">
    <cfRule type="expression" dxfId="2020" priority="1830">
      <formula>N257="NO PRESENTÓ CERTIFICADO"</formula>
    </cfRule>
  </conditionalFormatting>
  <conditionalFormatting sqref="N257">
    <cfRule type="expression" dxfId="2019" priority="1831">
      <formula>N257="PRESENTÓ CERTIFICADO"</formula>
    </cfRule>
  </conditionalFormatting>
  <conditionalFormatting sqref="S257">
    <cfRule type="cellIs" dxfId="2018" priority="1832" operator="greaterThan">
      <formula>0</formula>
    </cfRule>
  </conditionalFormatting>
  <conditionalFormatting sqref="S257">
    <cfRule type="cellIs" dxfId="2017" priority="1833" operator="equal">
      <formula>0</formula>
    </cfRule>
  </conditionalFormatting>
  <conditionalFormatting sqref="P257">
    <cfRule type="expression" dxfId="2016" priority="1834">
      <formula>Q257="NO SUBSANABLE"</formula>
    </cfRule>
  </conditionalFormatting>
  <conditionalFormatting sqref="P257">
    <cfRule type="expression" dxfId="2015" priority="1835">
      <formula>Q257="REQUERIMIENTOS SUBSANADOS"</formula>
    </cfRule>
  </conditionalFormatting>
  <conditionalFormatting sqref="P257">
    <cfRule type="expression" dxfId="2014" priority="1836">
      <formula>Q257="PENDIENTES POR SUBSANAR"</formula>
    </cfRule>
  </conditionalFormatting>
  <conditionalFormatting sqref="P257">
    <cfRule type="expression" dxfId="2013" priority="1837">
      <formula>Q257="SIN OBSERVACIÓN"</formula>
    </cfRule>
  </conditionalFormatting>
  <conditionalFormatting sqref="P257">
    <cfRule type="containsBlanks" dxfId="2012" priority="1838">
      <formula>LEN(TRIM(P257))=0</formula>
    </cfRule>
  </conditionalFormatting>
  <conditionalFormatting sqref="O257">
    <cfRule type="cellIs" dxfId="2011" priority="1839" operator="equal">
      <formula>"PENDIENTE POR DESCRIPCIÓN"</formula>
    </cfRule>
  </conditionalFormatting>
  <conditionalFormatting sqref="O257">
    <cfRule type="cellIs" dxfId="2010" priority="1840" operator="equal">
      <formula>"DESCRIPCIÓN INSUFICIENTE"</formula>
    </cfRule>
  </conditionalFormatting>
  <conditionalFormatting sqref="O257">
    <cfRule type="cellIs" dxfId="2009" priority="1841" operator="equal">
      <formula>"NO ESTÁ ACORDE A ITEM 5.2.1 (T.R.)"</formula>
    </cfRule>
  </conditionalFormatting>
  <conditionalFormatting sqref="O257">
    <cfRule type="cellIs" dxfId="2008" priority="1842" operator="equal">
      <formula>"ACORDE A ITEM 5.2.1 (T.R.)"</formula>
    </cfRule>
  </conditionalFormatting>
  <conditionalFormatting sqref="Q257">
    <cfRule type="containsBlanks" dxfId="2007" priority="1843">
      <formula>LEN(TRIM(Q257))=0</formula>
    </cfRule>
  </conditionalFormatting>
  <conditionalFormatting sqref="Q257">
    <cfRule type="cellIs" dxfId="2006" priority="1844" operator="equal">
      <formula>"REQUERIMIENTOS SUBSANADOS"</formula>
    </cfRule>
  </conditionalFormatting>
  <conditionalFormatting sqref="Q257">
    <cfRule type="containsText" dxfId="2005" priority="1845" operator="containsText" text="NO SUBSANABLE">
      <formula>NOT(ISERROR(SEARCH(("NO SUBSANABLE"),(Q257))))</formula>
    </cfRule>
  </conditionalFormatting>
  <conditionalFormatting sqref="Q257">
    <cfRule type="containsText" dxfId="2004" priority="1846" operator="containsText" text="PENDIENTES POR SUBSANAR">
      <formula>NOT(ISERROR(SEARCH(("PENDIENTES POR SUBSANAR"),(Q257))))</formula>
    </cfRule>
  </conditionalFormatting>
  <conditionalFormatting sqref="Q257">
    <cfRule type="containsText" dxfId="2003" priority="1847" operator="containsText" text="SIN OBSERVACIÓN">
      <formula>NOT(ISERROR(SEARCH(("SIN OBSERVACIÓN"),(Q257))))</formula>
    </cfRule>
  </conditionalFormatting>
  <conditionalFormatting sqref="R257">
    <cfRule type="containsBlanks" dxfId="2002" priority="1848">
      <formula>LEN(TRIM(R257))=0</formula>
    </cfRule>
  </conditionalFormatting>
  <conditionalFormatting sqref="R257">
    <cfRule type="cellIs" dxfId="2001" priority="1849" operator="equal">
      <formula>"NO CUMPLEN CON LO SOLICITADO"</formula>
    </cfRule>
  </conditionalFormatting>
  <conditionalFormatting sqref="R257">
    <cfRule type="cellIs" dxfId="2000" priority="1850" operator="equal">
      <formula>"CUMPLEN CON LO SOLICITADO"</formula>
    </cfRule>
  </conditionalFormatting>
  <conditionalFormatting sqref="R257">
    <cfRule type="cellIs" dxfId="1999" priority="1851" operator="equal">
      <formula>"PENDIENTES"</formula>
    </cfRule>
  </conditionalFormatting>
  <conditionalFormatting sqref="R257">
    <cfRule type="cellIs" dxfId="1998" priority="1852" operator="equal">
      <formula>"NINGUNO"</formula>
    </cfRule>
  </conditionalFormatting>
  <conditionalFormatting sqref="T272">
    <cfRule type="cellIs" dxfId="1997" priority="1853" operator="equal">
      <formula>"NO CUMPLE"</formula>
    </cfRule>
  </conditionalFormatting>
  <conditionalFormatting sqref="T272">
    <cfRule type="cellIs" dxfId="1996" priority="1854" operator="equal">
      <formula>"CUMPLE"</formula>
    </cfRule>
  </conditionalFormatting>
  <conditionalFormatting sqref="B272">
    <cfRule type="cellIs" dxfId="1995" priority="1855" operator="equal">
      <formula>"NO CUMPLE CON LA EXPERIENCIA REQUERIDA"</formula>
    </cfRule>
  </conditionalFormatting>
  <conditionalFormatting sqref="B272">
    <cfRule type="cellIs" dxfId="1994" priority="1856" operator="equal">
      <formula>"CUMPLE CON LA EXPERIENCIA REQUERIDA"</formula>
    </cfRule>
  </conditionalFormatting>
  <conditionalFormatting sqref="H257">
    <cfRule type="notContainsBlanks" dxfId="1993" priority="1857">
      <formula>LEN(TRIM(H257))&gt;0</formula>
    </cfRule>
  </conditionalFormatting>
  <conditionalFormatting sqref="G257">
    <cfRule type="notContainsBlanks" dxfId="1992" priority="1858">
      <formula>LEN(TRIM(G257))&gt;0</formula>
    </cfRule>
  </conditionalFormatting>
  <conditionalFormatting sqref="F257">
    <cfRule type="notContainsBlanks" dxfId="1991" priority="1859">
      <formula>LEN(TRIM(F257))&gt;0</formula>
    </cfRule>
  </conditionalFormatting>
  <conditionalFormatting sqref="E257">
    <cfRule type="notContainsBlanks" dxfId="1990" priority="1860">
      <formula>LEN(TRIM(E257))&gt;0</formula>
    </cfRule>
  </conditionalFormatting>
  <conditionalFormatting sqref="D257">
    <cfRule type="notContainsBlanks" dxfId="1989" priority="1861">
      <formula>LEN(TRIM(D257))&gt;0</formula>
    </cfRule>
  </conditionalFormatting>
  <conditionalFormatting sqref="C257">
    <cfRule type="notContainsBlanks" dxfId="1988" priority="1862">
      <formula>LEN(TRIM(C257))&gt;0</formula>
    </cfRule>
  </conditionalFormatting>
  <conditionalFormatting sqref="I257">
    <cfRule type="notContainsBlanks" dxfId="1987" priority="1863">
      <formula>LEN(TRIM(I257))&gt;0</formula>
    </cfRule>
  </conditionalFormatting>
  <conditionalFormatting sqref="N260 N263">
    <cfRule type="expression" dxfId="1986" priority="1864">
      <formula>N260=" "</formula>
    </cfRule>
  </conditionalFormatting>
  <conditionalFormatting sqref="N260 N263">
    <cfRule type="expression" dxfId="1985" priority="1865">
      <formula>N260="NO PRESENTÓ CERTIFICADO"</formula>
    </cfRule>
  </conditionalFormatting>
  <conditionalFormatting sqref="N260 N263">
    <cfRule type="expression" dxfId="1984" priority="1866">
      <formula>N260="PRESENTÓ CERTIFICADO"</formula>
    </cfRule>
  </conditionalFormatting>
  <conditionalFormatting sqref="P260 P263">
    <cfRule type="expression" dxfId="1983" priority="1867">
      <formula>Q260="NO SUBSANABLE"</formula>
    </cfRule>
  </conditionalFormatting>
  <conditionalFormatting sqref="P260 P263">
    <cfRule type="expression" dxfId="1982" priority="1868">
      <formula>Q260="REQUERIMIENTOS SUBSANADOS"</formula>
    </cfRule>
  </conditionalFormatting>
  <conditionalFormatting sqref="P260 P263">
    <cfRule type="expression" dxfId="1981" priority="1869">
      <formula>Q260="PENDIENTES POR SUBSANAR"</formula>
    </cfRule>
  </conditionalFormatting>
  <conditionalFormatting sqref="P260 P263">
    <cfRule type="expression" dxfId="1980" priority="1870">
      <formula>Q260="SIN OBSERVACIÓN"</formula>
    </cfRule>
  </conditionalFormatting>
  <conditionalFormatting sqref="P260 P263">
    <cfRule type="containsBlanks" dxfId="1979" priority="1871">
      <formula>LEN(TRIM(P260))=0</formula>
    </cfRule>
  </conditionalFormatting>
  <conditionalFormatting sqref="O260 O263">
    <cfRule type="cellIs" dxfId="1978" priority="1872" operator="equal">
      <formula>"PENDIENTE POR DESCRIPCIÓN"</formula>
    </cfRule>
  </conditionalFormatting>
  <conditionalFormatting sqref="O260 O263">
    <cfRule type="cellIs" dxfId="1977" priority="1873" operator="equal">
      <formula>"DESCRIPCIÓN INSUFICIENTE"</formula>
    </cfRule>
  </conditionalFormatting>
  <conditionalFormatting sqref="O260 O263">
    <cfRule type="cellIs" dxfId="1976" priority="1874" operator="equal">
      <formula>"NO ESTÁ ACORDE A ITEM 5.2.1 (T.R.)"</formula>
    </cfRule>
  </conditionalFormatting>
  <conditionalFormatting sqref="O260 O263">
    <cfRule type="cellIs" dxfId="1975" priority="1875" operator="equal">
      <formula>"ACORDE A ITEM 5.2.1 (T.R.)"</formula>
    </cfRule>
  </conditionalFormatting>
  <conditionalFormatting sqref="Q260 Q263">
    <cfRule type="containsBlanks" dxfId="1974" priority="1876">
      <formula>LEN(TRIM(Q260))=0</formula>
    </cfRule>
  </conditionalFormatting>
  <conditionalFormatting sqref="Q260 Q263">
    <cfRule type="cellIs" dxfId="1973" priority="1877" operator="equal">
      <formula>"REQUERIMIENTOS SUBSANADOS"</formula>
    </cfRule>
  </conditionalFormatting>
  <conditionalFormatting sqref="Q260 Q263">
    <cfRule type="containsText" dxfId="1972" priority="1878" operator="containsText" text="NO SUBSANABLE">
      <formula>NOT(ISERROR(SEARCH(("NO SUBSANABLE"),(Q260))))</formula>
    </cfRule>
  </conditionalFormatting>
  <conditionalFormatting sqref="Q260 Q263">
    <cfRule type="containsText" dxfId="1971" priority="1879" operator="containsText" text="PENDIENTES POR SUBSANAR">
      <formula>NOT(ISERROR(SEARCH(("PENDIENTES POR SUBSANAR"),(Q260))))</formula>
    </cfRule>
  </conditionalFormatting>
  <conditionalFormatting sqref="Q260 Q263">
    <cfRule type="containsText" dxfId="1970" priority="1880" operator="containsText" text="SIN OBSERVACIÓN">
      <formula>NOT(ISERROR(SEARCH(("SIN OBSERVACIÓN"),(Q260))))</formula>
    </cfRule>
  </conditionalFormatting>
  <conditionalFormatting sqref="R260 R263">
    <cfRule type="containsBlanks" dxfId="1969" priority="1881">
      <formula>LEN(TRIM(R260))=0</formula>
    </cfRule>
  </conditionalFormatting>
  <conditionalFormatting sqref="R260 R263">
    <cfRule type="cellIs" dxfId="1968" priority="1882" operator="equal">
      <formula>"NO CUMPLEN CON LO SOLICITADO"</formula>
    </cfRule>
  </conditionalFormatting>
  <conditionalFormatting sqref="R260 R263">
    <cfRule type="cellIs" dxfId="1967" priority="1883" operator="equal">
      <formula>"CUMPLEN CON LO SOLICITADO"</formula>
    </cfRule>
  </conditionalFormatting>
  <conditionalFormatting sqref="R260 R263">
    <cfRule type="cellIs" dxfId="1966" priority="1884" operator="equal">
      <formula>"PENDIENTES"</formula>
    </cfRule>
  </conditionalFormatting>
  <conditionalFormatting sqref="R260 R263">
    <cfRule type="cellIs" dxfId="1965" priority="1885" operator="equal">
      <formula>"NINGUNO"</formula>
    </cfRule>
  </conditionalFormatting>
  <conditionalFormatting sqref="H260 H263">
    <cfRule type="notContainsBlanks" dxfId="1964" priority="1886">
      <formula>LEN(TRIM(H260))&gt;0</formula>
    </cfRule>
  </conditionalFormatting>
  <conditionalFormatting sqref="G260 G263">
    <cfRule type="notContainsBlanks" dxfId="1963" priority="1887">
      <formula>LEN(TRIM(G260))&gt;0</formula>
    </cfRule>
  </conditionalFormatting>
  <conditionalFormatting sqref="F260 F263">
    <cfRule type="notContainsBlanks" dxfId="1962" priority="1888">
      <formula>LEN(TRIM(F260))&gt;0</formula>
    </cfRule>
  </conditionalFormatting>
  <conditionalFormatting sqref="E260 E263">
    <cfRule type="notContainsBlanks" dxfId="1961" priority="1889">
      <formula>LEN(TRIM(E260))&gt;0</formula>
    </cfRule>
  </conditionalFormatting>
  <conditionalFormatting sqref="D260 D263">
    <cfRule type="notContainsBlanks" dxfId="1960" priority="1890">
      <formula>LEN(TRIM(D260))&gt;0</formula>
    </cfRule>
  </conditionalFormatting>
  <conditionalFormatting sqref="C260 C263">
    <cfRule type="notContainsBlanks" dxfId="1959" priority="1891">
      <formula>LEN(TRIM(C260))&gt;0</formula>
    </cfRule>
  </conditionalFormatting>
  <conditionalFormatting sqref="I260 I263">
    <cfRule type="notContainsBlanks" dxfId="1958" priority="1892">
      <formula>LEN(TRIM(I260))&gt;0</formula>
    </cfRule>
  </conditionalFormatting>
  <conditionalFormatting sqref="N266">
    <cfRule type="expression" dxfId="1957" priority="1893">
      <formula>N266=" "</formula>
    </cfRule>
  </conditionalFormatting>
  <conditionalFormatting sqref="N266">
    <cfRule type="expression" dxfId="1956" priority="1894">
      <formula>N266="NO PRESENTÓ CERTIFICADO"</formula>
    </cfRule>
  </conditionalFormatting>
  <conditionalFormatting sqref="N266">
    <cfRule type="expression" dxfId="1955" priority="1895">
      <formula>N266="PRESENTÓ CERTIFICADO"</formula>
    </cfRule>
  </conditionalFormatting>
  <conditionalFormatting sqref="P266">
    <cfRule type="expression" dxfId="1954" priority="1896">
      <formula>Q266="NO SUBSANABLE"</formula>
    </cfRule>
  </conditionalFormatting>
  <conditionalFormatting sqref="P266">
    <cfRule type="expression" dxfId="1953" priority="1897">
      <formula>Q266="REQUERIMIENTOS SUBSANADOS"</formula>
    </cfRule>
  </conditionalFormatting>
  <conditionalFormatting sqref="P266">
    <cfRule type="expression" dxfId="1952" priority="1898">
      <formula>Q266="PENDIENTES POR SUBSANAR"</formula>
    </cfRule>
  </conditionalFormatting>
  <conditionalFormatting sqref="P266">
    <cfRule type="expression" dxfId="1951" priority="1899">
      <formula>Q266="SIN OBSERVACIÓN"</formula>
    </cfRule>
  </conditionalFormatting>
  <conditionalFormatting sqref="P266">
    <cfRule type="containsBlanks" dxfId="1950" priority="1900">
      <formula>LEN(TRIM(P266))=0</formula>
    </cfRule>
  </conditionalFormatting>
  <conditionalFormatting sqref="O266">
    <cfRule type="cellIs" dxfId="1949" priority="1901" operator="equal">
      <formula>"PENDIENTE POR DESCRIPCIÓN"</formula>
    </cfRule>
  </conditionalFormatting>
  <conditionalFormatting sqref="O266">
    <cfRule type="cellIs" dxfId="1948" priority="1902" operator="equal">
      <formula>"DESCRIPCIÓN INSUFICIENTE"</formula>
    </cfRule>
  </conditionalFormatting>
  <conditionalFormatting sqref="O266">
    <cfRule type="cellIs" dxfId="1947" priority="1903" operator="equal">
      <formula>"NO ESTÁ ACORDE A ITEM 5.2.1 (T.R.)"</formula>
    </cfRule>
  </conditionalFormatting>
  <conditionalFormatting sqref="O266">
    <cfRule type="cellIs" dxfId="1946" priority="1904" operator="equal">
      <formula>"ACORDE A ITEM 5.2.1 (T.R.)"</formula>
    </cfRule>
  </conditionalFormatting>
  <conditionalFormatting sqref="Q266">
    <cfRule type="containsBlanks" dxfId="1945" priority="1905">
      <formula>LEN(TRIM(Q266))=0</formula>
    </cfRule>
  </conditionalFormatting>
  <conditionalFormatting sqref="Q266">
    <cfRule type="cellIs" dxfId="1944" priority="1906" operator="equal">
      <formula>"REQUERIMIENTOS SUBSANADOS"</formula>
    </cfRule>
  </conditionalFormatting>
  <conditionalFormatting sqref="Q266">
    <cfRule type="containsText" dxfId="1943" priority="1907" operator="containsText" text="NO SUBSANABLE">
      <formula>NOT(ISERROR(SEARCH(("NO SUBSANABLE"),(Q266))))</formula>
    </cfRule>
  </conditionalFormatting>
  <conditionalFormatting sqref="Q266">
    <cfRule type="containsText" dxfId="1942" priority="1908" operator="containsText" text="PENDIENTES POR SUBSANAR">
      <formula>NOT(ISERROR(SEARCH(("PENDIENTES POR SUBSANAR"),(Q266))))</formula>
    </cfRule>
  </conditionalFormatting>
  <conditionalFormatting sqref="Q266">
    <cfRule type="containsText" dxfId="1941" priority="1909" operator="containsText" text="SIN OBSERVACIÓN">
      <formula>NOT(ISERROR(SEARCH(("SIN OBSERVACIÓN"),(Q266))))</formula>
    </cfRule>
  </conditionalFormatting>
  <conditionalFormatting sqref="R266">
    <cfRule type="containsBlanks" dxfId="1940" priority="1910">
      <formula>LEN(TRIM(R266))=0</formula>
    </cfRule>
  </conditionalFormatting>
  <conditionalFormatting sqref="R266">
    <cfRule type="cellIs" dxfId="1939" priority="1911" operator="equal">
      <formula>"NO CUMPLEN CON LO SOLICITADO"</formula>
    </cfRule>
  </conditionalFormatting>
  <conditionalFormatting sqref="R266">
    <cfRule type="cellIs" dxfId="1938" priority="1912" operator="equal">
      <formula>"CUMPLEN CON LO SOLICITADO"</formula>
    </cfRule>
  </conditionalFormatting>
  <conditionalFormatting sqref="R266">
    <cfRule type="cellIs" dxfId="1937" priority="1913" operator="equal">
      <formula>"PENDIENTES"</formula>
    </cfRule>
  </conditionalFormatting>
  <conditionalFormatting sqref="R266">
    <cfRule type="cellIs" dxfId="1936" priority="1914" operator="equal">
      <formula>"NINGUNO"</formula>
    </cfRule>
  </conditionalFormatting>
  <conditionalFormatting sqref="H266">
    <cfRule type="notContainsBlanks" dxfId="1935" priority="1915">
      <formula>LEN(TRIM(H266))&gt;0</formula>
    </cfRule>
  </conditionalFormatting>
  <conditionalFormatting sqref="G266">
    <cfRule type="notContainsBlanks" dxfId="1934" priority="1916">
      <formula>LEN(TRIM(G266))&gt;0</formula>
    </cfRule>
  </conditionalFormatting>
  <conditionalFormatting sqref="F266">
    <cfRule type="notContainsBlanks" dxfId="1933" priority="1917">
      <formula>LEN(TRIM(F266))&gt;0</formula>
    </cfRule>
  </conditionalFormatting>
  <conditionalFormatting sqref="E266">
    <cfRule type="notContainsBlanks" dxfId="1932" priority="1918">
      <formula>LEN(TRIM(E266))&gt;0</formula>
    </cfRule>
  </conditionalFormatting>
  <conditionalFormatting sqref="D266">
    <cfRule type="notContainsBlanks" dxfId="1931" priority="1919">
      <formula>LEN(TRIM(D266))&gt;0</formula>
    </cfRule>
  </conditionalFormatting>
  <conditionalFormatting sqref="C266">
    <cfRule type="notContainsBlanks" dxfId="1930" priority="1920">
      <formula>LEN(TRIM(C266))&gt;0</formula>
    </cfRule>
  </conditionalFormatting>
  <conditionalFormatting sqref="I266">
    <cfRule type="notContainsBlanks" dxfId="1929" priority="1921">
      <formula>LEN(TRIM(I266))&gt;0</formula>
    </cfRule>
  </conditionalFormatting>
  <conditionalFormatting sqref="T257">
    <cfRule type="cellIs" dxfId="1928" priority="1922" operator="equal">
      <formula>"NO"</formula>
    </cfRule>
  </conditionalFormatting>
  <conditionalFormatting sqref="T257">
    <cfRule type="cellIs" dxfId="1927" priority="1923" operator="equal">
      <formula>"SI"</formula>
    </cfRule>
  </conditionalFormatting>
  <conditionalFormatting sqref="S260 S263 S266">
    <cfRule type="cellIs" dxfId="1926" priority="1924" operator="greaterThan">
      <formula>0</formula>
    </cfRule>
  </conditionalFormatting>
  <conditionalFormatting sqref="S260 S263 S266">
    <cfRule type="cellIs" dxfId="1925" priority="1925" operator="equal">
      <formula>0</formula>
    </cfRule>
  </conditionalFormatting>
  <conditionalFormatting sqref="N269">
    <cfRule type="expression" dxfId="1924" priority="1926">
      <formula>N269=" "</formula>
    </cfRule>
  </conditionalFormatting>
  <conditionalFormatting sqref="N269">
    <cfRule type="expression" dxfId="1923" priority="1927">
      <formula>N269="NO PRESENTÓ CERTIFICADO"</formula>
    </cfRule>
  </conditionalFormatting>
  <conditionalFormatting sqref="N269">
    <cfRule type="expression" dxfId="1922" priority="1928">
      <formula>N269="PRESENTÓ CERTIFICADO"</formula>
    </cfRule>
  </conditionalFormatting>
  <conditionalFormatting sqref="P269">
    <cfRule type="expression" dxfId="1921" priority="1929">
      <formula>Q269="NO SUBSANABLE"</formula>
    </cfRule>
  </conditionalFormatting>
  <conditionalFormatting sqref="P269">
    <cfRule type="expression" dxfId="1920" priority="1930">
      <formula>Q269="REQUERIMIENTOS SUBSANADOS"</formula>
    </cfRule>
  </conditionalFormatting>
  <conditionalFormatting sqref="P269">
    <cfRule type="expression" dxfId="1919" priority="1931">
      <formula>Q269="PENDIENTES POR SUBSANAR"</formula>
    </cfRule>
  </conditionalFormatting>
  <conditionalFormatting sqref="P269">
    <cfRule type="expression" dxfId="1918" priority="1932">
      <formula>Q269="SIN OBSERVACIÓN"</formula>
    </cfRule>
  </conditionalFormatting>
  <conditionalFormatting sqref="P269">
    <cfRule type="containsBlanks" dxfId="1917" priority="1933">
      <formula>LEN(TRIM(P269))=0</formula>
    </cfRule>
  </conditionalFormatting>
  <conditionalFormatting sqref="O269">
    <cfRule type="cellIs" dxfId="1916" priority="1934" operator="equal">
      <formula>"PENDIENTE POR DESCRIPCIÓN"</formula>
    </cfRule>
  </conditionalFormatting>
  <conditionalFormatting sqref="O269">
    <cfRule type="cellIs" dxfId="1915" priority="1935" operator="equal">
      <formula>"DESCRIPCIÓN INSUFICIENTE"</formula>
    </cfRule>
  </conditionalFormatting>
  <conditionalFormatting sqref="O269">
    <cfRule type="cellIs" dxfId="1914" priority="1936" operator="equal">
      <formula>"NO ESTÁ ACORDE A ITEM 5.2.1 (T.R.)"</formula>
    </cfRule>
  </conditionalFormatting>
  <conditionalFormatting sqref="O269">
    <cfRule type="cellIs" dxfId="1913" priority="1937" operator="equal">
      <formula>"ACORDE A ITEM 5.2.1 (T.R.)"</formula>
    </cfRule>
  </conditionalFormatting>
  <conditionalFormatting sqref="Q269">
    <cfRule type="containsBlanks" dxfId="1912" priority="1938">
      <formula>LEN(TRIM(Q269))=0</formula>
    </cfRule>
  </conditionalFormatting>
  <conditionalFormatting sqref="Q269">
    <cfRule type="cellIs" dxfId="1911" priority="1939" operator="equal">
      <formula>"REQUERIMIENTOS SUBSANADOS"</formula>
    </cfRule>
  </conditionalFormatting>
  <conditionalFormatting sqref="Q269">
    <cfRule type="containsText" dxfId="1910" priority="1940" operator="containsText" text="NO SUBSANABLE">
      <formula>NOT(ISERROR(SEARCH(("NO SUBSANABLE"),(Q269))))</formula>
    </cfRule>
  </conditionalFormatting>
  <conditionalFormatting sqref="Q269">
    <cfRule type="containsText" dxfId="1909" priority="1941" operator="containsText" text="PENDIENTES POR SUBSANAR">
      <formula>NOT(ISERROR(SEARCH(("PENDIENTES POR SUBSANAR"),(Q269))))</formula>
    </cfRule>
  </conditionalFormatting>
  <conditionalFormatting sqref="Q269">
    <cfRule type="containsText" dxfId="1908" priority="1942" operator="containsText" text="SIN OBSERVACIÓN">
      <formula>NOT(ISERROR(SEARCH(("SIN OBSERVACIÓN"),(Q269))))</formula>
    </cfRule>
  </conditionalFormatting>
  <conditionalFormatting sqref="R269">
    <cfRule type="containsBlanks" dxfId="1907" priority="1943">
      <formula>LEN(TRIM(R269))=0</formula>
    </cfRule>
  </conditionalFormatting>
  <conditionalFormatting sqref="R269">
    <cfRule type="cellIs" dxfId="1906" priority="1944" operator="equal">
      <formula>"NO CUMPLEN CON LO SOLICITADO"</formula>
    </cfRule>
  </conditionalFormatting>
  <conditionalFormatting sqref="R269">
    <cfRule type="cellIs" dxfId="1905" priority="1945" operator="equal">
      <formula>"CUMPLEN CON LO SOLICITADO"</formula>
    </cfRule>
  </conditionalFormatting>
  <conditionalFormatting sqref="R269">
    <cfRule type="cellIs" dxfId="1904" priority="1946" operator="equal">
      <formula>"PENDIENTES"</formula>
    </cfRule>
  </conditionalFormatting>
  <conditionalFormatting sqref="R269">
    <cfRule type="cellIs" dxfId="1903" priority="1947" operator="equal">
      <formula>"NINGUNO"</formula>
    </cfRule>
  </conditionalFormatting>
  <conditionalFormatting sqref="H269">
    <cfRule type="notContainsBlanks" dxfId="1902" priority="1948">
      <formula>LEN(TRIM(H269))&gt;0</formula>
    </cfRule>
  </conditionalFormatting>
  <conditionalFormatting sqref="G269">
    <cfRule type="notContainsBlanks" dxfId="1901" priority="1949">
      <formula>LEN(TRIM(G269))&gt;0</formula>
    </cfRule>
  </conditionalFormatting>
  <conditionalFormatting sqref="F269">
    <cfRule type="notContainsBlanks" dxfId="1900" priority="1950">
      <formula>LEN(TRIM(F269))&gt;0</formula>
    </cfRule>
  </conditionalFormatting>
  <conditionalFormatting sqref="E269">
    <cfRule type="notContainsBlanks" dxfId="1899" priority="1951">
      <formula>LEN(TRIM(E269))&gt;0</formula>
    </cfRule>
  </conditionalFormatting>
  <conditionalFormatting sqref="D269">
    <cfRule type="notContainsBlanks" dxfId="1898" priority="1952">
      <formula>LEN(TRIM(D269))&gt;0</formula>
    </cfRule>
  </conditionalFormatting>
  <conditionalFormatting sqref="C269">
    <cfRule type="notContainsBlanks" dxfId="1897" priority="1953">
      <formula>LEN(TRIM(C269))&gt;0</formula>
    </cfRule>
  </conditionalFormatting>
  <conditionalFormatting sqref="I269">
    <cfRule type="notContainsBlanks" dxfId="1896" priority="1954">
      <formula>LEN(TRIM(I269))&gt;0</formula>
    </cfRule>
  </conditionalFormatting>
  <conditionalFormatting sqref="S269">
    <cfRule type="cellIs" dxfId="1895" priority="1955" operator="greaterThan">
      <formula>0</formula>
    </cfRule>
  </conditionalFormatting>
  <conditionalFormatting sqref="S269">
    <cfRule type="cellIs" dxfId="1894" priority="1956" operator="equal">
      <formula>0</formula>
    </cfRule>
  </conditionalFormatting>
  <conditionalFormatting sqref="T294">
    <cfRule type="cellIs" dxfId="1893" priority="1957" operator="equal">
      <formula>"NO CUMPLE"</formula>
    </cfRule>
  </conditionalFormatting>
  <conditionalFormatting sqref="T294">
    <cfRule type="cellIs" dxfId="1892" priority="1958" operator="equal">
      <formula>"CUMPLE"</formula>
    </cfRule>
  </conditionalFormatting>
  <conditionalFormatting sqref="N279">
    <cfRule type="expression" dxfId="1891" priority="1959">
      <formula>N279=" "</formula>
    </cfRule>
  </conditionalFormatting>
  <conditionalFormatting sqref="N279">
    <cfRule type="expression" dxfId="1890" priority="1960">
      <formula>N279="NO PRESENTÓ CERTIFICADO"</formula>
    </cfRule>
  </conditionalFormatting>
  <conditionalFormatting sqref="N279">
    <cfRule type="expression" dxfId="1889" priority="1961">
      <formula>N279="PRESENTÓ CERTIFICADO"</formula>
    </cfRule>
  </conditionalFormatting>
  <conditionalFormatting sqref="S279">
    <cfRule type="cellIs" dxfId="1888" priority="1962" operator="greaterThan">
      <formula>0</formula>
    </cfRule>
  </conditionalFormatting>
  <conditionalFormatting sqref="S279">
    <cfRule type="cellIs" dxfId="1887" priority="1963" operator="equal">
      <formula>0</formula>
    </cfRule>
  </conditionalFormatting>
  <conditionalFormatting sqref="P279">
    <cfRule type="expression" dxfId="1886" priority="1964">
      <formula>Q279="NO SUBSANABLE"</formula>
    </cfRule>
  </conditionalFormatting>
  <conditionalFormatting sqref="P279">
    <cfRule type="expression" dxfId="1885" priority="1965">
      <formula>Q279="REQUERIMIENTOS SUBSANADOS"</formula>
    </cfRule>
  </conditionalFormatting>
  <conditionalFormatting sqref="P279">
    <cfRule type="expression" dxfId="1884" priority="1966">
      <formula>Q279="PENDIENTES POR SUBSANAR"</formula>
    </cfRule>
  </conditionalFormatting>
  <conditionalFormatting sqref="P279">
    <cfRule type="expression" dxfId="1883" priority="1967">
      <formula>Q279="SIN OBSERVACIÓN"</formula>
    </cfRule>
  </conditionalFormatting>
  <conditionalFormatting sqref="P279">
    <cfRule type="containsBlanks" dxfId="1882" priority="1968">
      <formula>LEN(TRIM(P279))=0</formula>
    </cfRule>
  </conditionalFormatting>
  <conditionalFormatting sqref="O279">
    <cfRule type="cellIs" dxfId="1881" priority="1969" operator="equal">
      <formula>"PENDIENTE POR DESCRIPCIÓN"</formula>
    </cfRule>
  </conditionalFormatting>
  <conditionalFormatting sqref="O279">
    <cfRule type="cellIs" dxfId="1880" priority="1970" operator="equal">
      <formula>"DESCRIPCIÓN INSUFICIENTE"</formula>
    </cfRule>
  </conditionalFormatting>
  <conditionalFormatting sqref="O279">
    <cfRule type="cellIs" dxfId="1879" priority="1971" operator="equal">
      <formula>"NO ESTÁ ACORDE A ITEM 5.2.1 (T.R.)"</formula>
    </cfRule>
  </conditionalFormatting>
  <conditionalFormatting sqref="O279">
    <cfRule type="cellIs" dxfId="1878" priority="1972" operator="equal">
      <formula>"ACORDE A ITEM 5.2.1 (T.R.)"</formula>
    </cfRule>
  </conditionalFormatting>
  <conditionalFormatting sqref="Q279">
    <cfRule type="containsBlanks" dxfId="1877" priority="1973">
      <formula>LEN(TRIM(Q279))=0</formula>
    </cfRule>
  </conditionalFormatting>
  <conditionalFormatting sqref="Q279">
    <cfRule type="cellIs" dxfId="1876" priority="1974" operator="equal">
      <formula>"REQUERIMIENTOS SUBSANADOS"</formula>
    </cfRule>
  </conditionalFormatting>
  <conditionalFormatting sqref="Q279">
    <cfRule type="containsText" dxfId="1875" priority="1975" operator="containsText" text="NO SUBSANABLE">
      <formula>NOT(ISERROR(SEARCH(("NO SUBSANABLE"),(Q279))))</formula>
    </cfRule>
  </conditionalFormatting>
  <conditionalFormatting sqref="Q279">
    <cfRule type="containsText" dxfId="1874" priority="1976" operator="containsText" text="PENDIENTES POR SUBSANAR">
      <formula>NOT(ISERROR(SEARCH(("PENDIENTES POR SUBSANAR"),(Q279))))</formula>
    </cfRule>
  </conditionalFormatting>
  <conditionalFormatting sqref="Q279">
    <cfRule type="containsText" dxfId="1873" priority="1977" operator="containsText" text="SIN OBSERVACIÓN">
      <formula>NOT(ISERROR(SEARCH(("SIN OBSERVACIÓN"),(Q279))))</formula>
    </cfRule>
  </conditionalFormatting>
  <conditionalFormatting sqref="R279">
    <cfRule type="containsBlanks" dxfId="1872" priority="1978">
      <formula>LEN(TRIM(R279))=0</formula>
    </cfRule>
  </conditionalFormatting>
  <conditionalFormatting sqref="R279">
    <cfRule type="cellIs" dxfId="1871" priority="1979" operator="equal">
      <formula>"NO CUMPLEN CON LO SOLICITADO"</formula>
    </cfRule>
  </conditionalFormatting>
  <conditionalFormatting sqref="R279">
    <cfRule type="cellIs" dxfId="1870" priority="1980" operator="equal">
      <formula>"CUMPLEN CON LO SOLICITADO"</formula>
    </cfRule>
  </conditionalFormatting>
  <conditionalFormatting sqref="R279">
    <cfRule type="cellIs" dxfId="1869" priority="1981" operator="equal">
      <formula>"PENDIENTES"</formula>
    </cfRule>
  </conditionalFormatting>
  <conditionalFormatting sqref="R279">
    <cfRule type="cellIs" dxfId="1868" priority="1982" operator="equal">
      <formula>"NINGUNO"</formula>
    </cfRule>
  </conditionalFormatting>
  <conditionalFormatting sqref="B294">
    <cfRule type="cellIs" dxfId="1867" priority="1983" operator="equal">
      <formula>"NO CUMPLE CON LA EXPERIENCIA REQUERIDA"</formula>
    </cfRule>
  </conditionalFormatting>
  <conditionalFormatting sqref="B294">
    <cfRule type="cellIs" dxfId="1866" priority="1984" operator="equal">
      <formula>"CUMPLE CON LA EXPERIENCIA REQUERIDA"</formula>
    </cfRule>
  </conditionalFormatting>
  <conditionalFormatting sqref="H279">
    <cfRule type="notContainsBlanks" dxfId="1865" priority="1985">
      <formula>LEN(TRIM(H279))&gt;0</formula>
    </cfRule>
  </conditionalFormatting>
  <conditionalFormatting sqref="G279">
    <cfRule type="notContainsBlanks" dxfId="1864" priority="1986">
      <formula>LEN(TRIM(G279))&gt;0</formula>
    </cfRule>
  </conditionalFormatting>
  <conditionalFormatting sqref="F279">
    <cfRule type="notContainsBlanks" dxfId="1863" priority="1987">
      <formula>LEN(TRIM(F279))&gt;0</formula>
    </cfRule>
  </conditionalFormatting>
  <conditionalFormatting sqref="E279">
    <cfRule type="notContainsBlanks" dxfId="1862" priority="1988">
      <formula>LEN(TRIM(E279))&gt;0</formula>
    </cfRule>
  </conditionalFormatting>
  <conditionalFormatting sqref="D279">
    <cfRule type="notContainsBlanks" dxfId="1861" priority="1989">
      <formula>LEN(TRIM(D279))&gt;0</formula>
    </cfRule>
  </conditionalFormatting>
  <conditionalFormatting sqref="C279">
    <cfRule type="notContainsBlanks" dxfId="1860" priority="1990">
      <formula>LEN(TRIM(C279))&gt;0</formula>
    </cfRule>
  </conditionalFormatting>
  <conditionalFormatting sqref="I279">
    <cfRule type="notContainsBlanks" dxfId="1859" priority="1991">
      <formula>LEN(TRIM(I279))&gt;0</formula>
    </cfRule>
  </conditionalFormatting>
  <conditionalFormatting sqref="N282 N285">
    <cfRule type="expression" dxfId="1858" priority="1992">
      <formula>N282=" "</formula>
    </cfRule>
  </conditionalFormatting>
  <conditionalFormatting sqref="N282 N285">
    <cfRule type="expression" dxfId="1857" priority="1993">
      <formula>N282="NO PRESENTÓ CERTIFICADO"</formula>
    </cfRule>
  </conditionalFormatting>
  <conditionalFormatting sqref="N282 N285">
    <cfRule type="expression" dxfId="1856" priority="1994">
      <formula>N282="PRESENTÓ CERTIFICADO"</formula>
    </cfRule>
  </conditionalFormatting>
  <conditionalFormatting sqref="P282 P285">
    <cfRule type="expression" dxfId="1855" priority="1995">
      <formula>Q282="NO SUBSANABLE"</formula>
    </cfRule>
  </conditionalFormatting>
  <conditionalFormatting sqref="P282 P285">
    <cfRule type="expression" dxfId="1854" priority="1996">
      <formula>Q282="REQUERIMIENTOS SUBSANADOS"</formula>
    </cfRule>
  </conditionalFormatting>
  <conditionalFormatting sqref="P282 P285">
    <cfRule type="expression" dxfId="1853" priority="1997">
      <formula>Q282="PENDIENTES POR SUBSANAR"</formula>
    </cfRule>
  </conditionalFormatting>
  <conditionalFormatting sqref="P282 P285">
    <cfRule type="expression" dxfId="1852" priority="1998">
      <formula>Q282="SIN OBSERVACIÓN"</formula>
    </cfRule>
  </conditionalFormatting>
  <conditionalFormatting sqref="P282 P285">
    <cfRule type="containsBlanks" dxfId="1851" priority="1999">
      <formula>LEN(TRIM(P282))=0</formula>
    </cfRule>
  </conditionalFormatting>
  <conditionalFormatting sqref="O282 O285">
    <cfRule type="cellIs" dxfId="1850" priority="2000" operator="equal">
      <formula>"PENDIENTE POR DESCRIPCIÓN"</formula>
    </cfRule>
  </conditionalFormatting>
  <conditionalFormatting sqref="O282 O285">
    <cfRule type="cellIs" dxfId="1849" priority="2001" operator="equal">
      <formula>"DESCRIPCIÓN INSUFICIENTE"</formula>
    </cfRule>
  </conditionalFormatting>
  <conditionalFormatting sqref="O282 O285">
    <cfRule type="cellIs" dxfId="1848" priority="2002" operator="equal">
      <formula>"NO ESTÁ ACORDE A ITEM 5.2.1 (T.R.)"</formula>
    </cfRule>
  </conditionalFormatting>
  <conditionalFormatting sqref="O282 O285">
    <cfRule type="cellIs" dxfId="1847" priority="2003" operator="equal">
      <formula>"ACORDE A ITEM 5.2.1 (T.R.)"</formula>
    </cfRule>
  </conditionalFormatting>
  <conditionalFormatting sqref="Q282 Q285">
    <cfRule type="containsBlanks" dxfId="1846" priority="2004">
      <formula>LEN(TRIM(Q282))=0</formula>
    </cfRule>
  </conditionalFormatting>
  <conditionalFormatting sqref="Q282 Q285">
    <cfRule type="cellIs" dxfId="1845" priority="2005" operator="equal">
      <formula>"REQUERIMIENTOS SUBSANADOS"</formula>
    </cfRule>
  </conditionalFormatting>
  <conditionalFormatting sqref="Q282 Q285">
    <cfRule type="containsText" dxfId="1844" priority="2006" operator="containsText" text="NO SUBSANABLE">
      <formula>NOT(ISERROR(SEARCH(("NO SUBSANABLE"),(Q282))))</formula>
    </cfRule>
  </conditionalFormatting>
  <conditionalFormatting sqref="Q282 Q285">
    <cfRule type="containsText" dxfId="1843" priority="2007" operator="containsText" text="PENDIENTES POR SUBSANAR">
      <formula>NOT(ISERROR(SEARCH(("PENDIENTES POR SUBSANAR"),(Q282))))</formula>
    </cfRule>
  </conditionalFormatting>
  <conditionalFormatting sqref="Q282 Q285">
    <cfRule type="containsText" dxfId="1842" priority="2008" operator="containsText" text="SIN OBSERVACIÓN">
      <formula>NOT(ISERROR(SEARCH(("SIN OBSERVACIÓN"),(Q282))))</formula>
    </cfRule>
  </conditionalFormatting>
  <conditionalFormatting sqref="R282 R285">
    <cfRule type="containsBlanks" dxfId="1841" priority="2009">
      <formula>LEN(TRIM(R282))=0</formula>
    </cfRule>
  </conditionalFormatting>
  <conditionalFormatting sqref="R282 R285">
    <cfRule type="cellIs" dxfId="1840" priority="2010" operator="equal">
      <formula>"NO CUMPLEN CON LO SOLICITADO"</formula>
    </cfRule>
  </conditionalFormatting>
  <conditionalFormatting sqref="R282 R285">
    <cfRule type="cellIs" dxfId="1839" priority="2011" operator="equal">
      <formula>"CUMPLEN CON LO SOLICITADO"</formula>
    </cfRule>
  </conditionalFormatting>
  <conditionalFormatting sqref="R282 R285">
    <cfRule type="cellIs" dxfId="1838" priority="2012" operator="equal">
      <formula>"PENDIENTES"</formula>
    </cfRule>
  </conditionalFormatting>
  <conditionalFormatting sqref="R282 R285">
    <cfRule type="cellIs" dxfId="1837" priority="2013" operator="equal">
      <formula>"NINGUNO"</formula>
    </cfRule>
  </conditionalFormatting>
  <conditionalFormatting sqref="H282 H285">
    <cfRule type="notContainsBlanks" dxfId="1836" priority="2014">
      <formula>LEN(TRIM(H282))&gt;0</formula>
    </cfRule>
  </conditionalFormatting>
  <conditionalFormatting sqref="G282 G285">
    <cfRule type="notContainsBlanks" dxfId="1835" priority="2015">
      <formula>LEN(TRIM(G282))&gt;0</formula>
    </cfRule>
  </conditionalFormatting>
  <conditionalFormatting sqref="F282 F285">
    <cfRule type="notContainsBlanks" dxfId="1834" priority="2016">
      <formula>LEN(TRIM(F282))&gt;0</formula>
    </cfRule>
  </conditionalFormatting>
  <conditionalFormatting sqref="E282 E285">
    <cfRule type="notContainsBlanks" dxfId="1833" priority="2017">
      <formula>LEN(TRIM(E282))&gt;0</formula>
    </cfRule>
  </conditionalFormatting>
  <conditionalFormatting sqref="D282 D285">
    <cfRule type="notContainsBlanks" dxfId="1832" priority="2018">
      <formula>LEN(TRIM(D282))&gt;0</formula>
    </cfRule>
  </conditionalFormatting>
  <conditionalFormatting sqref="C282 C285">
    <cfRule type="notContainsBlanks" dxfId="1831" priority="2019">
      <formula>LEN(TRIM(C282))&gt;0</formula>
    </cfRule>
  </conditionalFormatting>
  <conditionalFormatting sqref="I282 I285">
    <cfRule type="notContainsBlanks" dxfId="1830" priority="2020">
      <formula>LEN(TRIM(I282))&gt;0</formula>
    </cfRule>
  </conditionalFormatting>
  <conditionalFormatting sqref="N288">
    <cfRule type="expression" dxfId="1829" priority="2021">
      <formula>N288=" "</formula>
    </cfRule>
  </conditionalFormatting>
  <conditionalFormatting sqref="N288">
    <cfRule type="expression" dxfId="1828" priority="2022">
      <formula>N288="NO PRESENTÓ CERTIFICADO"</formula>
    </cfRule>
  </conditionalFormatting>
  <conditionalFormatting sqref="N288">
    <cfRule type="expression" dxfId="1827" priority="2023">
      <formula>N288="PRESENTÓ CERTIFICADO"</formula>
    </cfRule>
  </conditionalFormatting>
  <conditionalFormatting sqref="P288">
    <cfRule type="expression" dxfId="1826" priority="2024">
      <formula>Q288="NO SUBSANABLE"</formula>
    </cfRule>
  </conditionalFormatting>
  <conditionalFormatting sqref="P288">
    <cfRule type="expression" dxfId="1825" priority="2025">
      <formula>Q288="REQUERIMIENTOS SUBSANADOS"</formula>
    </cfRule>
  </conditionalFormatting>
  <conditionalFormatting sqref="P288">
    <cfRule type="expression" dxfId="1824" priority="2026">
      <formula>Q288="PENDIENTES POR SUBSANAR"</formula>
    </cfRule>
  </conditionalFormatting>
  <conditionalFormatting sqref="P288">
    <cfRule type="expression" dxfId="1823" priority="2027">
      <formula>Q288="SIN OBSERVACIÓN"</formula>
    </cfRule>
  </conditionalFormatting>
  <conditionalFormatting sqref="P288">
    <cfRule type="containsBlanks" dxfId="1822" priority="2028">
      <formula>LEN(TRIM(P288))=0</formula>
    </cfRule>
  </conditionalFormatting>
  <conditionalFormatting sqref="O288">
    <cfRule type="cellIs" dxfId="1821" priority="2029" operator="equal">
      <formula>"PENDIENTE POR DESCRIPCIÓN"</formula>
    </cfRule>
  </conditionalFormatting>
  <conditionalFormatting sqref="O288">
    <cfRule type="cellIs" dxfId="1820" priority="2030" operator="equal">
      <formula>"DESCRIPCIÓN INSUFICIENTE"</formula>
    </cfRule>
  </conditionalFormatting>
  <conditionalFormatting sqref="O288">
    <cfRule type="cellIs" dxfId="1819" priority="2031" operator="equal">
      <formula>"NO ESTÁ ACORDE A ITEM 5.2.1 (T.R.)"</formula>
    </cfRule>
  </conditionalFormatting>
  <conditionalFormatting sqref="O288">
    <cfRule type="cellIs" dxfId="1818" priority="2032" operator="equal">
      <formula>"ACORDE A ITEM 5.2.1 (T.R.)"</formula>
    </cfRule>
  </conditionalFormatting>
  <conditionalFormatting sqref="Q288">
    <cfRule type="containsBlanks" dxfId="1817" priority="2033">
      <formula>LEN(TRIM(Q288))=0</formula>
    </cfRule>
  </conditionalFormatting>
  <conditionalFormatting sqref="Q288">
    <cfRule type="cellIs" dxfId="1816" priority="2034" operator="equal">
      <formula>"REQUERIMIENTOS SUBSANADOS"</formula>
    </cfRule>
  </conditionalFormatting>
  <conditionalFormatting sqref="Q288">
    <cfRule type="containsText" dxfId="1815" priority="2035" operator="containsText" text="NO SUBSANABLE">
      <formula>NOT(ISERROR(SEARCH(("NO SUBSANABLE"),(Q288))))</formula>
    </cfRule>
  </conditionalFormatting>
  <conditionalFormatting sqref="Q288">
    <cfRule type="containsText" dxfId="1814" priority="2036" operator="containsText" text="PENDIENTES POR SUBSANAR">
      <formula>NOT(ISERROR(SEARCH(("PENDIENTES POR SUBSANAR"),(Q288))))</formula>
    </cfRule>
  </conditionalFormatting>
  <conditionalFormatting sqref="Q288">
    <cfRule type="containsText" dxfId="1813" priority="2037" operator="containsText" text="SIN OBSERVACIÓN">
      <formula>NOT(ISERROR(SEARCH(("SIN OBSERVACIÓN"),(Q288))))</formula>
    </cfRule>
  </conditionalFormatting>
  <conditionalFormatting sqref="R288">
    <cfRule type="containsBlanks" dxfId="1812" priority="2038">
      <formula>LEN(TRIM(R288))=0</formula>
    </cfRule>
  </conditionalFormatting>
  <conditionalFormatting sqref="R288">
    <cfRule type="cellIs" dxfId="1811" priority="2039" operator="equal">
      <formula>"NO CUMPLEN CON LO SOLICITADO"</formula>
    </cfRule>
  </conditionalFormatting>
  <conditionalFormatting sqref="R288">
    <cfRule type="cellIs" dxfId="1810" priority="2040" operator="equal">
      <formula>"CUMPLEN CON LO SOLICITADO"</formula>
    </cfRule>
  </conditionalFormatting>
  <conditionalFormatting sqref="R288">
    <cfRule type="cellIs" dxfId="1809" priority="2041" operator="equal">
      <formula>"PENDIENTES"</formula>
    </cfRule>
  </conditionalFormatting>
  <conditionalFormatting sqref="R288">
    <cfRule type="cellIs" dxfId="1808" priority="2042" operator="equal">
      <formula>"NINGUNO"</formula>
    </cfRule>
  </conditionalFormatting>
  <conditionalFormatting sqref="H288">
    <cfRule type="notContainsBlanks" dxfId="1807" priority="2043">
      <formula>LEN(TRIM(H288))&gt;0</formula>
    </cfRule>
  </conditionalFormatting>
  <conditionalFormatting sqref="G288">
    <cfRule type="notContainsBlanks" dxfId="1806" priority="2044">
      <formula>LEN(TRIM(G288))&gt;0</formula>
    </cfRule>
  </conditionalFormatting>
  <conditionalFormatting sqref="F288">
    <cfRule type="notContainsBlanks" dxfId="1805" priority="2045">
      <formula>LEN(TRIM(F288))&gt;0</formula>
    </cfRule>
  </conditionalFormatting>
  <conditionalFormatting sqref="E288">
    <cfRule type="notContainsBlanks" dxfId="1804" priority="2046">
      <formula>LEN(TRIM(E288))&gt;0</formula>
    </cfRule>
  </conditionalFormatting>
  <conditionalFormatting sqref="D288">
    <cfRule type="notContainsBlanks" dxfId="1803" priority="2047">
      <formula>LEN(TRIM(D288))&gt;0</formula>
    </cfRule>
  </conditionalFormatting>
  <conditionalFormatting sqref="C288">
    <cfRule type="notContainsBlanks" dxfId="1802" priority="2048">
      <formula>LEN(TRIM(C288))&gt;0</formula>
    </cfRule>
  </conditionalFormatting>
  <conditionalFormatting sqref="I288">
    <cfRule type="notContainsBlanks" dxfId="1801" priority="2049">
      <formula>LEN(TRIM(I288))&gt;0</formula>
    </cfRule>
  </conditionalFormatting>
  <conditionalFormatting sqref="T279">
    <cfRule type="cellIs" dxfId="1800" priority="2050" operator="equal">
      <formula>"NO"</formula>
    </cfRule>
  </conditionalFormatting>
  <conditionalFormatting sqref="T279">
    <cfRule type="cellIs" dxfId="1799" priority="2051" operator="equal">
      <formula>"SI"</formula>
    </cfRule>
  </conditionalFormatting>
  <conditionalFormatting sqref="S282 S285 S288">
    <cfRule type="cellIs" dxfId="1798" priority="2052" operator="greaterThan">
      <formula>0</formula>
    </cfRule>
  </conditionalFormatting>
  <conditionalFormatting sqref="S282 S285 S288">
    <cfRule type="cellIs" dxfId="1797" priority="2053" operator="equal">
      <formula>0</formula>
    </cfRule>
  </conditionalFormatting>
  <conditionalFormatting sqref="N291">
    <cfRule type="expression" dxfId="1796" priority="2054">
      <formula>N291=" "</formula>
    </cfRule>
  </conditionalFormatting>
  <conditionalFormatting sqref="N291">
    <cfRule type="expression" dxfId="1795" priority="2055">
      <formula>N291="NO PRESENTÓ CERTIFICADO"</formula>
    </cfRule>
  </conditionalFormatting>
  <conditionalFormatting sqref="N291">
    <cfRule type="expression" dxfId="1794" priority="2056">
      <formula>N291="PRESENTÓ CERTIFICADO"</formula>
    </cfRule>
  </conditionalFormatting>
  <conditionalFormatting sqref="P291">
    <cfRule type="expression" dxfId="1793" priority="2057">
      <formula>Q291="NO SUBSANABLE"</formula>
    </cfRule>
  </conditionalFormatting>
  <conditionalFormatting sqref="P291">
    <cfRule type="expression" dxfId="1792" priority="2058">
      <formula>Q291="REQUERIMIENTOS SUBSANADOS"</formula>
    </cfRule>
  </conditionalFormatting>
  <conditionalFormatting sqref="P291">
    <cfRule type="expression" dxfId="1791" priority="2059">
      <formula>Q291="PENDIENTES POR SUBSANAR"</formula>
    </cfRule>
  </conditionalFormatting>
  <conditionalFormatting sqref="P291">
    <cfRule type="expression" dxfId="1790" priority="2060">
      <formula>Q291="SIN OBSERVACIÓN"</formula>
    </cfRule>
  </conditionalFormatting>
  <conditionalFormatting sqref="P291">
    <cfRule type="containsBlanks" dxfId="1789" priority="2061">
      <formula>LEN(TRIM(P291))=0</formula>
    </cfRule>
  </conditionalFormatting>
  <conditionalFormatting sqref="O291">
    <cfRule type="cellIs" dxfId="1788" priority="2062" operator="equal">
      <formula>"PENDIENTE POR DESCRIPCIÓN"</formula>
    </cfRule>
  </conditionalFormatting>
  <conditionalFormatting sqref="O291">
    <cfRule type="cellIs" dxfId="1787" priority="2063" operator="equal">
      <formula>"DESCRIPCIÓN INSUFICIENTE"</formula>
    </cfRule>
  </conditionalFormatting>
  <conditionalFormatting sqref="O291">
    <cfRule type="cellIs" dxfId="1786" priority="2064" operator="equal">
      <formula>"NO ESTÁ ACORDE A ITEM 5.2.1 (T.R.)"</formula>
    </cfRule>
  </conditionalFormatting>
  <conditionalFormatting sqref="O291">
    <cfRule type="cellIs" dxfId="1785" priority="2065" operator="equal">
      <formula>"ACORDE A ITEM 5.2.1 (T.R.)"</formula>
    </cfRule>
  </conditionalFormatting>
  <conditionalFormatting sqref="Q291">
    <cfRule type="containsBlanks" dxfId="1784" priority="2066">
      <formula>LEN(TRIM(Q291))=0</formula>
    </cfRule>
  </conditionalFormatting>
  <conditionalFormatting sqref="Q291">
    <cfRule type="cellIs" dxfId="1783" priority="2067" operator="equal">
      <formula>"REQUERIMIENTOS SUBSANADOS"</formula>
    </cfRule>
  </conditionalFormatting>
  <conditionalFormatting sqref="Q291">
    <cfRule type="containsText" dxfId="1782" priority="2068" operator="containsText" text="NO SUBSANABLE">
      <formula>NOT(ISERROR(SEARCH(("NO SUBSANABLE"),(Q291))))</formula>
    </cfRule>
  </conditionalFormatting>
  <conditionalFormatting sqref="Q291">
    <cfRule type="containsText" dxfId="1781" priority="2069" operator="containsText" text="PENDIENTES POR SUBSANAR">
      <formula>NOT(ISERROR(SEARCH(("PENDIENTES POR SUBSANAR"),(Q291))))</formula>
    </cfRule>
  </conditionalFormatting>
  <conditionalFormatting sqref="Q291">
    <cfRule type="containsText" dxfId="1780" priority="2070" operator="containsText" text="SIN OBSERVACIÓN">
      <formula>NOT(ISERROR(SEARCH(("SIN OBSERVACIÓN"),(Q291))))</formula>
    </cfRule>
  </conditionalFormatting>
  <conditionalFormatting sqref="R291">
    <cfRule type="containsBlanks" dxfId="1779" priority="2071">
      <formula>LEN(TRIM(R291))=0</formula>
    </cfRule>
  </conditionalFormatting>
  <conditionalFormatting sqref="R291">
    <cfRule type="cellIs" dxfId="1778" priority="2072" operator="equal">
      <formula>"NO CUMPLEN CON LO SOLICITADO"</formula>
    </cfRule>
  </conditionalFormatting>
  <conditionalFormatting sqref="R291">
    <cfRule type="cellIs" dxfId="1777" priority="2073" operator="equal">
      <formula>"CUMPLEN CON LO SOLICITADO"</formula>
    </cfRule>
  </conditionalFormatting>
  <conditionalFormatting sqref="R291">
    <cfRule type="cellIs" dxfId="1776" priority="2074" operator="equal">
      <formula>"PENDIENTES"</formula>
    </cfRule>
  </conditionalFormatting>
  <conditionalFormatting sqref="R291">
    <cfRule type="cellIs" dxfId="1775" priority="2075" operator="equal">
      <formula>"NINGUNO"</formula>
    </cfRule>
  </conditionalFormatting>
  <conditionalFormatting sqref="H291">
    <cfRule type="notContainsBlanks" dxfId="1774" priority="2076">
      <formula>LEN(TRIM(H291))&gt;0</formula>
    </cfRule>
  </conditionalFormatting>
  <conditionalFormatting sqref="G291">
    <cfRule type="notContainsBlanks" dxfId="1773" priority="2077">
      <formula>LEN(TRIM(G291))&gt;0</formula>
    </cfRule>
  </conditionalFormatting>
  <conditionalFormatting sqref="F291">
    <cfRule type="notContainsBlanks" dxfId="1772" priority="2078">
      <formula>LEN(TRIM(F291))&gt;0</formula>
    </cfRule>
  </conditionalFormatting>
  <conditionalFormatting sqref="E291">
    <cfRule type="notContainsBlanks" dxfId="1771" priority="2079">
      <formula>LEN(TRIM(E291))&gt;0</formula>
    </cfRule>
  </conditionalFormatting>
  <conditionalFormatting sqref="D291">
    <cfRule type="notContainsBlanks" dxfId="1770" priority="2080">
      <formula>LEN(TRIM(D291))&gt;0</formula>
    </cfRule>
  </conditionalFormatting>
  <conditionalFormatting sqref="C291">
    <cfRule type="notContainsBlanks" dxfId="1769" priority="2081">
      <formula>LEN(TRIM(C291))&gt;0</formula>
    </cfRule>
  </conditionalFormatting>
  <conditionalFormatting sqref="I291">
    <cfRule type="notContainsBlanks" dxfId="1768" priority="2082">
      <formula>LEN(TRIM(I291))&gt;0</formula>
    </cfRule>
  </conditionalFormatting>
  <conditionalFormatting sqref="S291">
    <cfRule type="cellIs" dxfId="1767" priority="2083" operator="greaterThan">
      <formula>0</formula>
    </cfRule>
  </conditionalFormatting>
  <conditionalFormatting sqref="S291">
    <cfRule type="cellIs" dxfId="1766" priority="2084" operator="equal">
      <formula>0</formula>
    </cfRule>
  </conditionalFormatting>
  <conditionalFormatting sqref="Z12">
    <cfRule type="cellIs" dxfId="1765" priority="2085" operator="equal">
      <formula>"NH"</formula>
    </cfRule>
  </conditionalFormatting>
  <conditionalFormatting sqref="Z12">
    <cfRule type="cellIs" dxfId="1764" priority="2086" operator="equal">
      <formula>"H"</formula>
    </cfRule>
  </conditionalFormatting>
  <conditionalFormatting sqref="Z13:Z28">
    <cfRule type="cellIs" dxfId="1763" priority="2087" operator="equal">
      <formula>"NH"</formula>
    </cfRule>
  </conditionalFormatting>
  <conditionalFormatting sqref="Z13:Z28">
    <cfRule type="cellIs" dxfId="1762" priority="2088" operator="equal">
      <formula>"H"</formula>
    </cfRule>
  </conditionalFormatting>
  <conditionalFormatting sqref="N35">
    <cfRule type="expression" dxfId="1761" priority="2089">
      <formula>N35=" "</formula>
    </cfRule>
  </conditionalFormatting>
  <conditionalFormatting sqref="N35">
    <cfRule type="expression" dxfId="1760" priority="2090">
      <formula>N35="NO PRESENTÓ CERTIFICADO"</formula>
    </cfRule>
  </conditionalFormatting>
  <conditionalFormatting sqref="N35">
    <cfRule type="expression" dxfId="1759" priority="2091">
      <formula>N35="PRESENTÓ CERTIFICADO"</formula>
    </cfRule>
  </conditionalFormatting>
  <conditionalFormatting sqref="O35">
    <cfRule type="cellIs" dxfId="1758" priority="2099" operator="equal">
      <formula>"PENDIENTE POR DESCRIPCIÓN"</formula>
    </cfRule>
  </conditionalFormatting>
  <conditionalFormatting sqref="O35">
    <cfRule type="cellIs" dxfId="1757" priority="2100" operator="equal">
      <formula>"DESCRIPCIÓN INSUFICIENTE"</formula>
    </cfRule>
  </conditionalFormatting>
  <conditionalFormatting sqref="O35">
    <cfRule type="cellIs" dxfId="1756" priority="2101" operator="equal">
      <formula>"NO ESTÁ ACORDE A ITEM 5.2.1 (T.R.)"</formula>
    </cfRule>
  </conditionalFormatting>
  <conditionalFormatting sqref="O35">
    <cfRule type="cellIs" dxfId="1755" priority="2102" operator="equal">
      <formula>"ACORDE A ITEM 5.2.1 (T.R.)"</formula>
    </cfRule>
  </conditionalFormatting>
  <conditionalFormatting sqref="N44">
    <cfRule type="expression" dxfId="1754" priority="2136">
      <formula>N44=" "</formula>
    </cfRule>
  </conditionalFormatting>
  <conditionalFormatting sqref="N44">
    <cfRule type="expression" dxfId="1753" priority="2137">
      <formula>N44="NO PRESENTÓ CERTIFICADO"</formula>
    </cfRule>
  </conditionalFormatting>
  <conditionalFormatting sqref="N44">
    <cfRule type="expression" dxfId="1752" priority="2138">
      <formula>N44="PRESENTÓ CERTIFICADO"</formula>
    </cfRule>
  </conditionalFormatting>
  <conditionalFormatting sqref="P44">
    <cfRule type="expression" dxfId="1751" priority="2139">
      <formula>Q44="NO SUBSANABLE"</formula>
    </cfRule>
  </conditionalFormatting>
  <conditionalFormatting sqref="P44">
    <cfRule type="expression" dxfId="1750" priority="2140">
      <formula>Q44="REQUERIMIENTOS SUBSANADOS"</formula>
    </cfRule>
  </conditionalFormatting>
  <conditionalFormatting sqref="P44">
    <cfRule type="expression" dxfId="1749" priority="2141">
      <formula>Q44="PENDIENTES POR SUBSANAR"</formula>
    </cfRule>
  </conditionalFormatting>
  <conditionalFormatting sqref="P44">
    <cfRule type="expression" dxfId="1748" priority="2142">
      <formula>Q44="SIN OBSERVACIÓN"</formula>
    </cfRule>
  </conditionalFormatting>
  <conditionalFormatting sqref="P44">
    <cfRule type="containsBlanks" dxfId="1747" priority="2143">
      <formula>LEN(TRIM(P44))=0</formula>
    </cfRule>
  </conditionalFormatting>
  <conditionalFormatting sqref="O44">
    <cfRule type="cellIs" dxfId="1746" priority="2144" operator="equal">
      <formula>"PENDIENTE POR DESCRIPCIÓN"</formula>
    </cfRule>
  </conditionalFormatting>
  <conditionalFormatting sqref="O44">
    <cfRule type="cellIs" dxfId="1745" priority="2145" operator="equal">
      <formula>"DESCRIPCIÓN INSUFICIENTE"</formula>
    </cfRule>
  </conditionalFormatting>
  <conditionalFormatting sqref="O44">
    <cfRule type="cellIs" dxfId="1744" priority="2146" operator="equal">
      <formula>"NO ESTÁ ACORDE A ITEM 5.2.1 (T.R.)"</formula>
    </cfRule>
  </conditionalFormatting>
  <conditionalFormatting sqref="O44">
    <cfRule type="cellIs" dxfId="1743" priority="2147" operator="equal">
      <formula>"ACORDE A ITEM 5.2.1 (T.R.)"</formula>
    </cfRule>
  </conditionalFormatting>
  <conditionalFormatting sqref="Q44">
    <cfRule type="containsBlanks" dxfId="1742" priority="2148">
      <formula>LEN(TRIM(Q44))=0</formula>
    </cfRule>
  </conditionalFormatting>
  <conditionalFormatting sqref="Q44">
    <cfRule type="cellIs" dxfId="1741" priority="2149" operator="equal">
      <formula>"REQUERIMIENTOS SUBSANADOS"</formula>
    </cfRule>
  </conditionalFormatting>
  <conditionalFormatting sqref="Q44">
    <cfRule type="containsText" dxfId="1740" priority="2150" operator="containsText" text="NO SUBSANABLE">
      <formula>NOT(ISERROR(SEARCH(("NO SUBSANABLE"),(Q44))))</formula>
    </cfRule>
  </conditionalFormatting>
  <conditionalFormatting sqref="Q44">
    <cfRule type="containsText" dxfId="1739" priority="2151" operator="containsText" text="PENDIENTES POR SUBSANAR">
      <formula>NOT(ISERROR(SEARCH(("PENDIENTES POR SUBSANAR"),(Q44))))</formula>
    </cfRule>
  </conditionalFormatting>
  <conditionalFormatting sqref="Q44">
    <cfRule type="containsText" dxfId="1738" priority="2152" operator="containsText" text="SIN OBSERVACIÓN">
      <formula>NOT(ISERROR(SEARCH(("SIN OBSERVACIÓN"),(Q44))))</formula>
    </cfRule>
  </conditionalFormatting>
  <conditionalFormatting sqref="R44">
    <cfRule type="containsBlanks" dxfId="1737" priority="2153">
      <formula>LEN(TRIM(R44))=0</formula>
    </cfRule>
  </conditionalFormatting>
  <conditionalFormatting sqref="R44">
    <cfRule type="cellIs" dxfId="1736" priority="2154" operator="equal">
      <formula>"NO CUMPLEN CON LO SOLICITADO"</formula>
    </cfRule>
  </conditionalFormatting>
  <conditionalFormatting sqref="R44">
    <cfRule type="cellIs" dxfId="1735" priority="2155" operator="equal">
      <formula>"CUMPLEN CON LO SOLICITADO"</formula>
    </cfRule>
  </conditionalFormatting>
  <conditionalFormatting sqref="R44">
    <cfRule type="cellIs" dxfId="1734" priority="2156" operator="equal">
      <formula>"PENDIENTES"</formula>
    </cfRule>
  </conditionalFormatting>
  <conditionalFormatting sqref="R44">
    <cfRule type="cellIs" dxfId="1733" priority="2157" operator="equal">
      <formula>"NINGUNO"</formula>
    </cfRule>
  </conditionalFormatting>
  <conditionalFormatting sqref="H44">
    <cfRule type="notContainsBlanks" dxfId="1732" priority="2158">
      <formula>LEN(TRIM(H44))&gt;0</formula>
    </cfRule>
  </conditionalFormatting>
  <conditionalFormatting sqref="G44">
    <cfRule type="notContainsBlanks" dxfId="1731" priority="2159">
      <formula>LEN(TRIM(G44))&gt;0</formula>
    </cfRule>
  </conditionalFormatting>
  <conditionalFormatting sqref="F44">
    <cfRule type="notContainsBlanks" dxfId="1730" priority="2160">
      <formula>LEN(TRIM(F44))&gt;0</formula>
    </cfRule>
  </conditionalFormatting>
  <conditionalFormatting sqref="E44">
    <cfRule type="notContainsBlanks" dxfId="1729" priority="2161">
      <formula>LEN(TRIM(E44))&gt;0</formula>
    </cfRule>
  </conditionalFormatting>
  <conditionalFormatting sqref="D44">
    <cfRule type="notContainsBlanks" dxfId="1728" priority="2162">
      <formula>LEN(TRIM(D44))&gt;0</formula>
    </cfRule>
  </conditionalFormatting>
  <conditionalFormatting sqref="C44">
    <cfRule type="notContainsBlanks" dxfId="1727" priority="2163">
      <formula>LEN(TRIM(C44))&gt;0</formula>
    </cfRule>
  </conditionalFormatting>
  <conditionalFormatting sqref="I44">
    <cfRule type="notContainsBlanks" dxfId="1726" priority="2164">
      <formula>LEN(TRIM(I44))&gt;0</formula>
    </cfRule>
  </conditionalFormatting>
  <conditionalFormatting sqref="T35">
    <cfRule type="cellIs" dxfId="1725" priority="2165" operator="equal">
      <formula>"NO"</formula>
    </cfRule>
  </conditionalFormatting>
  <conditionalFormatting sqref="T35">
    <cfRule type="cellIs" dxfId="1724" priority="2166" operator="equal">
      <formula>"SI"</formula>
    </cfRule>
  </conditionalFormatting>
  <conditionalFormatting sqref="S44">
    <cfRule type="cellIs" dxfId="1723" priority="2167" operator="greaterThan">
      <formula>0</formula>
    </cfRule>
  </conditionalFormatting>
  <conditionalFormatting sqref="S44">
    <cfRule type="cellIs" dxfId="1722" priority="2168" operator="equal">
      <formula>0</formula>
    </cfRule>
  </conditionalFormatting>
  <conditionalFormatting sqref="N47">
    <cfRule type="expression" dxfId="1721" priority="2169">
      <formula>N47=" "</formula>
    </cfRule>
  </conditionalFormatting>
  <conditionalFormatting sqref="N47">
    <cfRule type="expression" dxfId="1720" priority="2170">
      <formula>N47="NO PRESENTÓ CERTIFICADO"</formula>
    </cfRule>
  </conditionalFormatting>
  <conditionalFormatting sqref="N47">
    <cfRule type="expression" dxfId="1719" priority="2171">
      <formula>N47="PRESENTÓ CERTIFICADO"</formula>
    </cfRule>
  </conditionalFormatting>
  <conditionalFormatting sqref="P47">
    <cfRule type="expression" dxfId="1718" priority="2172">
      <formula>Q47="NO SUBSANABLE"</formula>
    </cfRule>
  </conditionalFormatting>
  <conditionalFormatting sqref="P47">
    <cfRule type="expression" dxfId="1717" priority="2173">
      <formula>Q47="REQUERIMIENTOS SUBSANADOS"</formula>
    </cfRule>
  </conditionalFormatting>
  <conditionalFormatting sqref="P47">
    <cfRule type="expression" dxfId="1716" priority="2174">
      <formula>Q47="PENDIENTES POR SUBSANAR"</formula>
    </cfRule>
  </conditionalFormatting>
  <conditionalFormatting sqref="P47">
    <cfRule type="expression" dxfId="1715" priority="2175">
      <formula>Q47="SIN OBSERVACIÓN"</formula>
    </cfRule>
  </conditionalFormatting>
  <conditionalFormatting sqref="P47">
    <cfRule type="containsBlanks" dxfId="1714" priority="2176">
      <formula>LEN(TRIM(P47))=0</formula>
    </cfRule>
  </conditionalFormatting>
  <conditionalFormatting sqref="O47">
    <cfRule type="cellIs" dxfId="1713" priority="2177" operator="equal">
      <formula>"PENDIENTE POR DESCRIPCIÓN"</formula>
    </cfRule>
  </conditionalFormatting>
  <conditionalFormatting sqref="O47">
    <cfRule type="cellIs" dxfId="1712" priority="2178" operator="equal">
      <formula>"DESCRIPCIÓN INSUFICIENTE"</formula>
    </cfRule>
  </conditionalFormatting>
  <conditionalFormatting sqref="O47">
    <cfRule type="cellIs" dxfId="1711" priority="2179" operator="equal">
      <formula>"NO ESTÁ ACORDE A ITEM 5.2.1 (T.R.)"</formula>
    </cfRule>
  </conditionalFormatting>
  <conditionalFormatting sqref="O47">
    <cfRule type="cellIs" dxfId="1710" priority="2180" operator="equal">
      <formula>"ACORDE A ITEM 5.2.1 (T.R.)"</formula>
    </cfRule>
  </conditionalFormatting>
  <conditionalFormatting sqref="Q47">
    <cfRule type="containsBlanks" dxfId="1709" priority="2181">
      <formula>LEN(TRIM(Q47))=0</formula>
    </cfRule>
  </conditionalFormatting>
  <conditionalFormatting sqref="Q47">
    <cfRule type="cellIs" dxfId="1708" priority="2182" operator="equal">
      <formula>"REQUERIMIENTOS SUBSANADOS"</formula>
    </cfRule>
  </conditionalFormatting>
  <conditionalFormatting sqref="Q47">
    <cfRule type="containsText" dxfId="1707" priority="2183" operator="containsText" text="NO SUBSANABLE">
      <formula>NOT(ISERROR(SEARCH(("NO SUBSANABLE"),(Q47))))</formula>
    </cfRule>
  </conditionalFormatting>
  <conditionalFormatting sqref="Q47">
    <cfRule type="containsText" dxfId="1706" priority="2184" operator="containsText" text="PENDIENTES POR SUBSANAR">
      <formula>NOT(ISERROR(SEARCH(("PENDIENTES POR SUBSANAR"),(Q47))))</formula>
    </cfRule>
  </conditionalFormatting>
  <conditionalFormatting sqref="Q47">
    <cfRule type="containsText" dxfId="1705" priority="2185" operator="containsText" text="SIN OBSERVACIÓN">
      <formula>NOT(ISERROR(SEARCH(("SIN OBSERVACIÓN"),(Q47))))</formula>
    </cfRule>
  </conditionalFormatting>
  <conditionalFormatting sqref="R47">
    <cfRule type="containsBlanks" dxfId="1704" priority="2186">
      <formula>LEN(TRIM(R47))=0</formula>
    </cfRule>
  </conditionalFormatting>
  <conditionalFormatting sqref="R47">
    <cfRule type="cellIs" dxfId="1703" priority="2187" operator="equal">
      <formula>"NO CUMPLEN CON LO SOLICITADO"</formula>
    </cfRule>
  </conditionalFormatting>
  <conditionalFormatting sqref="R47">
    <cfRule type="cellIs" dxfId="1702" priority="2188" operator="equal">
      <formula>"CUMPLEN CON LO SOLICITADO"</formula>
    </cfRule>
  </conditionalFormatting>
  <conditionalFormatting sqref="R47">
    <cfRule type="cellIs" dxfId="1701" priority="2189" operator="equal">
      <formula>"PENDIENTES"</formula>
    </cfRule>
  </conditionalFormatting>
  <conditionalFormatting sqref="R47">
    <cfRule type="cellIs" dxfId="1700" priority="2190" operator="equal">
      <formula>"NINGUNO"</formula>
    </cfRule>
  </conditionalFormatting>
  <conditionalFormatting sqref="H47">
    <cfRule type="notContainsBlanks" dxfId="1699" priority="2191">
      <formula>LEN(TRIM(H47))&gt;0</formula>
    </cfRule>
  </conditionalFormatting>
  <conditionalFormatting sqref="G47">
    <cfRule type="notContainsBlanks" dxfId="1698" priority="2192">
      <formula>LEN(TRIM(G47))&gt;0</formula>
    </cfRule>
  </conditionalFormatting>
  <conditionalFormatting sqref="F47">
    <cfRule type="notContainsBlanks" dxfId="1697" priority="2193">
      <formula>LEN(TRIM(F47))&gt;0</formula>
    </cfRule>
  </conditionalFormatting>
  <conditionalFormatting sqref="E47">
    <cfRule type="notContainsBlanks" dxfId="1696" priority="2194">
      <formula>LEN(TRIM(E47))&gt;0</formula>
    </cfRule>
  </conditionalFormatting>
  <conditionalFormatting sqref="D47">
    <cfRule type="notContainsBlanks" dxfId="1695" priority="2195">
      <formula>LEN(TRIM(D47))&gt;0</formula>
    </cfRule>
  </conditionalFormatting>
  <conditionalFormatting sqref="C47">
    <cfRule type="notContainsBlanks" dxfId="1694" priority="2196">
      <formula>LEN(TRIM(C47))&gt;0</formula>
    </cfRule>
  </conditionalFormatting>
  <conditionalFormatting sqref="I47">
    <cfRule type="notContainsBlanks" dxfId="1693" priority="2197">
      <formula>LEN(TRIM(I47))&gt;0</formula>
    </cfRule>
  </conditionalFormatting>
  <conditionalFormatting sqref="S47">
    <cfRule type="cellIs" dxfId="1692" priority="2198" operator="greaterThan">
      <formula>0</formula>
    </cfRule>
  </conditionalFormatting>
  <conditionalFormatting sqref="S47">
    <cfRule type="cellIs" dxfId="1691" priority="2199" operator="equal">
      <formula>0</formula>
    </cfRule>
  </conditionalFormatting>
  <conditionalFormatting sqref="N57">
    <cfRule type="expression" dxfId="1690" priority="2200">
      <formula>N57=" "</formula>
    </cfRule>
  </conditionalFormatting>
  <conditionalFormatting sqref="N57">
    <cfRule type="expression" dxfId="1689" priority="2201">
      <formula>N57="NO PRESENTÓ CERTIFICADO"</formula>
    </cfRule>
  </conditionalFormatting>
  <conditionalFormatting sqref="N57">
    <cfRule type="expression" dxfId="1688" priority="2202">
      <formula>N57="PRESENTÓ CERTIFICADO"</formula>
    </cfRule>
  </conditionalFormatting>
  <conditionalFormatting sqref="S57 S60 S63">
    <cfRule type="cellIs" dxfId="1687" priority="2203" operator="greaterThan">
      <formula>0</formula>
    </cfRule>
  </conditionalFormatting>
  <conditionalFormatting sqref="S57 S60 S63">
    <cfRule type="cellIs" dxfId="1686" priority="2204" operator="equal">
      <formula>0</formula>
    </cfRule>
  </conditionalFormatting>
  <conditionalFormatting sqref="O57">
    <cfRule type="cellIs" dxfId="1685" priority="2210" operator="equal">
      <formula>"PENDIENTE POR DESCRIPCIÓN"</formula>
    </cfRule>
  </conditionalFormatting>
  <conditionalFormatting sqref="O57">
    <cfRule type="cellIs" dxfId="1684" priority="2211" operator="equal">
      <formula>"DESCRIPCIÓN INSUFICIENTE"</formula>
    </cfRule>
  </conditionalFormatting>
  <conditionalFormatting sqref="O57">
    <cfRule type="cellIs" dxfId="1683" priority="2212" operator="equal">
      <formula>"NO ESTÁ ACORDE A ITEM 5.2.1 (T.R.)"</formula>
    </cfRule>
  </conditionalFormatting>
  <conditionalFormatting sqref="O57">
    <cfRule type="cellIs" dxfId="1682" priority="2213" operator="equal">
      <formula>"ACORDE A ITEM 5.2.1 (T.R.)"</formula>
    </cfRule>
  </conditionalFormatting>
  <conditionalFormatting sqref="N60 N63">
    <cfRule type="expression" dxfId="1681" priority="2231">
      <formula>N60=" "</formula>
    </cfRule>
  </conditionalFormatting>
  <conditionalFormatting sqref="N60 N63">
    <cfRule type="expression" dxfId="1680" priority="2232">
      <formula>N60="NO PRESENTÓ CERTIFICADO"</formula>
    </cfRule>
  </conditionalFormatting>
  <conditionalFormatting sqref="N60 N63">
    <cfRule type="expression" dxfId="1679" priority="2233">
      <formula>N60="PRESENTÓ CERTIFICADO"</formula>
    </cfRule>
  </conditionalFormatting>
  <conditionalFormatting sqref="O60 O63">
    <cfRule type="cellIs" dxfId="1678" priority="2239" operator="equal">
      <formula>"PENDIENTE POR DESCRIPCIÓN"</formula>
    </cfRule>
  </conditionalFormatting>
  <conditionalFormatting sqref="O60 O63">
    <cfRule type="cellIs" dxfId="1677" priority="2240" operator="equal">
      <formula>"DESCRIPCIÓN INSUFICIENTE"</formula>
    </cfRule>
  </conditionalFormatting>
  <conditionalFormatting sqref="O60 O63">
    <cfRule type="cellIs" dxfId="1676" priority="2241" operator="equal">
      <formula>"NO ESTÁ ACORDE A ITEM 5.2.1 (T.R.)"</formula>
    </cfRule>
  </conditionalFormatting>
  <conditionalFormatting sqref="O60 O63">
    <cfRule type="cellIs" dxfId="1675" priority="2242" operator="equal">
      <formula>"ACORDE A ITEM 5.2.1 (T.R.)"</formula>
    </cfRule>
  </conditionalFormatting>
  <conditionalFormatting sqref="N66">
    <cfRule type="expression" dxfId="1674" priority="2259">
      <formula>N66=" "</formula>
    </cfRule>
  </conditionalFormatting>
  <conditionalFormatting sqref="N66">
    <cfRule type="expression" dxfId="1673" priority="2260">
      <formula>N66="NO PRESENTÓ CERTIFICADO"</formula>
    </cfRule>
  </conditionalFormatting>
  <conditionalFormatting sqref="N66">
    <cfRule type="expression" dxfId="1672" priority="2261">
      <formula>N66="PRESENTÓ CERTIFICADO"</formula>
    </cfRule>
  </conditionalFormatting>
  <conditionalFormatting sqref="O66">
    <cfRule type="cellIs" dxfId="1671" priority="2262" operator="equal">
      <formula>"PENDIENTE POR DESCRIPCIÓN"</formula>
    </cfRule>
  </conditionalFormatting>
  <conditionalFormatting sqref="O66">
    <cfRule type="cellIs" dxfId="1670" priority="2263" operator="equal">
      <formula>"DESCRIPCIÓN INSUFICIENTE"</formula>
    </cfRule>
  </conditionalFormatting>
  <conditionalFormatting sqref="O66">
    <cfRule type="cellIs" dxfId="1669" priority="2264" operator="equal">
      <formula>"NO ESTÁ ACORDE A ITEM 5.2.1 (T.R.)"</formula>
    </cfRule>
  </conditionalFormatting>
  <conditionalFormatting sqref="O66">
    <cfRule type="cellIs" dxfId="1668" priority="2265" operator="equal">
      <formula>"ACORDE A ITEM 5.2.1 (T.R.)"</formula>
    </cfRule>
  </conditionalFormatting>
  <conditionalFormatting sqref="R66">
    <cfRule type="containsBlanks" dxfId="1667" priority="2266">
      <formula>LEN(TRIM(R66))=0</formula>
    </cfRule>
  </conditionalFormatting>
  <conditionalFormatting sqref="R66">
    <cfRule type="cellIs" dxfId="1666" priority="2267" operator="equal">
      <formula>"NO CUMPLEN CON LO SOLICITADO"</formula>
    </cfRule>
  </conditionalFormatting>
  <conditionalFormatting sqref="R66">
    <cfRule type="cellIs" dxfId="1665" priority="2268" operator="equal">
      <formula>"CUMPLEN CON LO SOLICITADO"</formula>
    </cfRule>
  </conditionalFormatting>
  <conditionalFormatting sqref="R66">
    <cfRule type="cellIs" dxfId="1664" priority="2269" operator="equal">
      <formula>"PENDIENTES"</formula>
    </cfRule>
  </conditionalFormatting>
  <conditionalFormatting sqref="R66">
    <cfRule type="cellIs" dxfId="1663" priority="2270" operator="equal">
      <formula>"NINGUNO"</formula>
    </cfRule>
  </conditionalFormatting>
  <conditionalFormatting sqref="H66">
    <cfRule type="notContainsBlanks" dxfId="1662" priority="2271">
      <formula>LEN(TRIM(H66))&gt;0</formula>
    </cfRule>
  </conditionalFormatting>
  <conditionalFormatting sqref="G66">
    <cfRule type="notContainsBlanks" dxfId="1661" priority="2272">
      <formula>LEN(TRIM(G66))&gt;0</formula>
    </cfRule>
  </conditionalFormatting>
  <conditionalFormatting sqref="F66">
    <cfRule type="notContainsBlanks" dxfId="1660" priority="2273">
      <formula>LEN(TRIM(F66))&gt;0</formula>
    </cfRule>
  </conditionalFormatting>
  <conditionalFormatting sqref="E66">
    <cfRule type="notContainsBlanks" dxfId="1659" priority="2274">
      <formula>LEN(TRIM(E66))&gt;0</formula>
    </cfRule>
  </conditionalFormatting>
  <conditionalFormatting sqref="D66">
    <cfRule type="notContainsBlanks" dxfId="1658" priority="2275">
      <formula>LEN(TRIM(D66))&gt;0</formula>
    </cfRule>
  </conditionalFormatting>
  <conditionalFormatting sqref="C66">
    <cfRule type="notContainsBlanks" dxfId="1657" priority="2276">
      <formula>LEN(TRIM(C66))&gt;0</formula>
    </cfRule>
  </conditionalFormatting>
  <conditionalFormatting sqref="I66">
    <cfRule type="notContainsBlanks" dxfId="1656" priority="2277">
      <formula>LEN(TRIM(I66))&gt;0</formula>
    </cfRule>
  </conditionalFormatting>
  <conditionalFormatting sqref="T57">
    <cfRule type="cellIs" dxfId="1655" priority="2278" operator="equal">
      <formula>"NO"</formula>
    </cfRule>
  </conditionalFormatting>
  <conditionalFormatting sqref="T57">
    <cfRule type="cellIs" dxfId="1654" priority="2279" operator="equal">
      <formula>"SI"</formula>
    </cfRule>
  </conditionalFormatting>
  <conditionalFormatting sqref="S60 S63 S66">
    <cfRule type="cellIs" dxfId="1653" priority="2280" operator="greaterThan">
      <formula>0</formula>
    </cfRule>
  </conditionalFormatting>
  <conditionalFormatting sqref="S60 S63 S66">
    <cfRule type="cellIs" dxfId="1652" priority="2281" operator="equal">
      <formula>0</formula>
    </cfRule>
  </conditionalFormatting>
  <conditionalFormatting sqref="N69">
    <cfRule type="expression" dxfId="1651" priority="2282">
      <formula>N69=" "</formula>
    </cfRule>
  </conditionalFormatting>
  <conditionalFormatting sqref="N69">
    <cfRule type="expression" dxfId="1650" priority="2283">
      <formula>N69="NO PRESENTÓ CERTIFICADO"</formula>
    </cfRule>
  </conditionalFormatting>
  <conditionalFormatting sqref="N69">
    <cfRule type="expression" dxfId="1649" priority="2284">
      <formula>N69="PRESENTÓ CERTIFICADO"</formula>
    </cfRule>
  </conditionalFormatting>
  <conditionalFormatting sqref="P69">
    <cfRule type="expression" dxfId="1648" priority="2285">
      <formula>Q69="NO SUBSANABLE"</formula>
    </cfRule>
  </conditionalFormatting>
  <conditionalFormatting sqref="P69">
    <cfRule type="expression" dxfId="1647" priority="2286">
      <formula>Q69="REQUERIMIENTOS SUBSANADOS"</formula>
    </cfRule>
  </conditionalFormatting>
  <conditionalFormatting sqref="P69">
    <cfRule type="expression" dxfId="1646" priority="2287">
      <formula>Q69="PENDIENTES POR SUBSANAR"</formula>
    </cfRule>
  </conditionalFormatting>
  <conditionalFormatting sqref="P69">
    <cfRule type="expression" dxfId="1645" priority="2288">
      <formula>Q69="SIN OBSERVACIÓN"</formula>
    </cfRule>
  </conditionalFormatting>
  <conditionalFormatting sqref="P69">
    <cfRule type="containsBlanks" dxfId="1644" priority="2289">
      <formula>LEN(TRIM(P69))=0</formula>
    </cfRule>
  </conditionalFormatting>
  <conditionalFormatting sqref="O69">
    <cfRule type="cellIs" dxfId="1643" priority="2290" operator="equal">
      <formula>"PENDIENTE POR DESCRIPCIÓN"</formula>
    </cfRule>
  </conditionalFormatting>
  <conditionalFormatting sqref="O69">
    <cfRule type="cellIs" dxfId="1642" priority="2291" operator="equal">
      <formula>"DESCRIPCIÓN INSUFICIENTE"</formula>
    </cfRule>
  </conditionalFormatting>
  <conditionalFormatting sqref="O69">
    <cfRule type="cellIs" dxfId="1641" priority="2292" operator="equal">
      <formula>"NO ESTÁ ACORDE A ITEM 5.2.1 (T.R.)"</formula>
    </cfRule>
  </conditionalFormatting>
  <conditionalFormatting sqref="O69">
    <cfRule type="cellIs" dxfId="1640" priority="2293" operator="equal">
      <formula>"ACORDE A ITEM 5.2.1 (T.R.)"</formula>
    </cfRule>
  </conditionalFormatting>
  <conditionalFormatting sqref="Q69">
    <cfRule type="containsBlanks" dxfId="1639" priority="2294">
      <formula>LEN(TRIM(Q69))=0</formula>
    </cfRule>
  </conditionalFormatting>
  <conditionalFormatting sqref="Q69">
    <cfRule type="cellIs" dxfId="1638" priority="2295" operator="equal">
      <formula>"REQUERIMIENTOS SUBSANADOS"</formula>
    </cfRule>
  </conditionalFormatting>
  <conditionalFormatting sqref="Q69">
    <cfRule type="containsText" dxfId="1637" priority="2296" operator="containsText" text="NO SUBSANABLE">
      <formula>NOT(ISERROR(SEARCH(("NO SUBSANABLE"),(Q69))))</formula>
    </cfRule>
  </conditionalFormatting>
  <conditionalFormatting sqref="Q69">
    <cfRule type="containsText" dxfId="1636" priority="2297" operator="containsText" text="PENDIENTES POR SUBSANAR">
      <formula>NOT(ISERROR(SEARCH(("PENDIENTES POR SUBSANAR"),(Q69))))</formula>
    </cfRule>
  </conditionalFormatting>
  <conditionalFormatting sqref="Q69">
    <cfRule type="containsText" dxfId="1635" priority="2298" operator="containsText" text="SIN OBSERVACIÓN">
      <formula>NOT(ISERROR(SEARCH(("SIN OBSERVACIÓN"),(Q69))))</formula>
    </cfRule>
  </conditionalFormatting>
  <conditionalFormatting sqref="R69">
    <cfRule type="containsBlanks" dxfId="1634" priority="2299">
      <formula>LEN(TRIM(R69))=0</formula>
    </cfRule>
  </conditionalFormatting>
  <conditionalFormatting sqref="R69">
    <cfRule type="cellIs" dxfId="1633" priority="2300" operator="equal">
      <formula>"NO CUMPLEN CON LO SOLICITADO"</formula>
    </cfRule>
  </conditionalFormatting>
  <conditionalFormatting sqref="R69">
    <cfRule type="cellIs" dxfId="1632" priority="2301" operator="equal">
      <formula>"CUMPLEN CON LO SOLICITADO"</formula>
    </cfRule>
  </conditionalFormatting>
  <conditionalFormatting sqref="R69">
    <cfRule type="cellIs" dxfId="1631" priority="2302" operator="equal">
      <formula>"PENDIENTES"</formula>
    </cfRule>
  </conditionalFormatting>
  <conditionalFormatting sqref="R69">
    <cfRule type="cellIs" dxfId="1630" priority="2303" operator="equal">
      <formula>"NINGUNO"</formula>
    </cfRule>
  </conditionalFormatting>
  <conditionalFormatting sqref="H69">
    <cfRule type="notContainsBlanks" dxfId="1629" priority="2304">
      <formula>LEN(TRIM(H69))&gt;0</formula>
    </cfRule>
  </conditionalFormatting>
  <conditionalFormatting sqref="G69">
    <cfRule type="notContainsBlanks" dxfId="1628" priority="2305">
      <formula>LEN(TRIM(G69))&gt;0</formula>
    </cfRule>
  </conditionalFormatting>
  <conditionalFormatting sqref="F69">
    <cfRule type="notContainsBlanks" dxfId="1627" priority="2306">
      <formula>LEN(TRIM(F69))&gt;0</formula>
    </cfRule>
  </conditionalFormatting>
  <conditionalFormatting sqref="E69">
    <cfRule type="notContainsBlanks" dxfId="1626" priority="2307">
      <formula>LEN(TRIM(E69))&gt;0</formula>
    </cfRule>
  </conditionalFormatting>
  <conditionalFormatting sqref="D69">
    <cfRule type="notContainsBlanks" dxfId="1625" priority="2308">
      <formula>LEN(TRIM(D69))&gt;0</formula>
    </cfRule>
  </conditionalFormatting>
  <conditionalFormatting sqref="C69">
    <cfRule type="notContainsBlanks" dxfId="1624" priority="2309">
      <formula>LEN(TRIM(C69))&gt;0</formula>
    </cfRule>
  </conditionalFormatting>
  <conditionalFormatting sqref="I69">
    <cfRule type="notContainsBlanks" dxfId="1623" priority="2310">
      <formula>LEN(TRIM(I69))&gt;0</formula>
    </cfRule>
  </conditionalFormatting>
  <conditionalFormatting sqref="S69">
    <cfRule type="cellIs" dxfId="1622" priority="2311" operator="greaterThan">
      <formula>0</formula>
    </cfRule>
  </conditionalFormatting>
  <conditionalFormatting sqref="S69">
    <cfRule type="cellIs" dxfId="1621" priority="2312" operator="equal">
      <formula>0</formula>
    </cfRule>
  </conditionalFormatting>
  <conditionalFormatting sqref="S79">
    <cfRule type="cellIs" dxfId="1620" priority="2316" operator="greaterThan">
      <formula>0</formula>
    </cfRule>
  </conditionalFormatting>
  <conditionalFormatting sqref="S79">
    <cfRule type="cellIs" dxfId="1619" priority="2317" operator="equal">
      <formula>0</formula>
    </cfRule>
  </conditionalFormatting>
  <conditionalFormatting sqref="P79 P85">
    <cfRule type="expression" dxfId="1618" priority="2318">
      <formula>Q79="NO SUBSANABLE"</formula>
    </cfRule>
  </conditionalFormatting>
  <conditionalFormatting sqref="P79 P85">
    <cfRule type="expression" dxfId="1617" priority="2319">
      <formula>Q79="REQUERIMIENTOS SUBSANADOS"</formula>
    </cfRule>
  </conditionalFormatting>
  <conditionalFormatting sqref="P79 P85">
    <cfRule type="expression" dxfId="1616" priority="2320">
      <formula>Q79="PENDIENTES POR SUBSANAR"</formula>
    </cfRule>
  </conditionalFormatting>
  <conditionalFormatting sqref="P79 P85">
    <cfRule type="expression" dxfId="1615" priority="2321">
      <formula>Q79="SIN OBSERVACIÓN"</formula>
    </cfRule>
  </conditionalFormatting>
  <conditionalFormatting sqref="P79 P85">
    <cfRule type="containsBlanks" dxfId="1614" priority="2322">
      <formula>LEN(TRIM(P79))=0</formula>
    </cfRule>
  </conditionalFormatting>
  <conditionalFormatting sqref="Q79">
    <cfRule type="containsBlanks" dxfId="1613" priority="2327">
      <formula>LEN(TRIM(Q79))=0</formula>
    </cfRule>
  </conditionalFormatting>
  <conditionalFormatting sqref="Q79">
    <cfRule type="cellIs" dxfId="1612" priority="2328" operator="equal">
      <formula>"REQUERIMIENTOS SUBSANADOS"</formula>
    </cfRule>
  </conditionalFormatting>
  <conditionalFormatting sqref="Q79">
    <cfRule type="containsText" dxfId="1611" priority="2329" operator="containsText" text="NO SUBSANABLE">
      <formula>NOT(ISERROR(SEARCH(("NO SUBSANABLE"),(Q79))))</formula>
    </cfRule>
  </conditionalFormatting>
  <conditionalFormatting sqref="Q79">
    <cfRule type="containsText" dxfId="1610" priority="2330" operator="containsText" text="PENDIENTES POR SUBSANAR">
      <formula>NOT(ISERROR(SEARCH(("PENDIENTES POR SUBSANAR"),(Q79))))</formula>
    </cfRule>
  </conditionalFormatting>
  <conditionalFormatting sqref="Q79">
    <cfRule type="containsText" dxfId="1609" priority="2331" operator="containsText" text="SIN OBSERVACIÓN">
      <formula>NOT(ISERROR(SEARCH(("SIN OBSERVACIÓN"),(Q79))))</formula>
    </cfRule>
  </conditionalFormatting>
  <conditionalFormatting sqref="R79">
    <cfRule type="containsBlanks" dxfId="1608" priority="2332">
      <formula>LEN(TRIM(R79))=0</formula>
    </cfRule>
  </conditionalFormatting>
  <conditionalFormatting sqref="R79">
    <cfRule type="cellIs" dxfId="1607" priority="2333" operator="equal">
      <formula>"NO CUMPLEN CON LO SOLICITADO"</formula>
    </cfRule>
  </conditionalFormatting>
  <conditionalFormatting sqref="R79">
    <cfRule type="cellIs" dxfId="1606" priority="2334" operator="equal">
      <formula>"CUMPLEN CON LO SOLICITADO"</formula>
    </cfRule>
  </conditionalFormatting>
  <conditionalFormatting sqref="R79">
    <cfRule type="cellIs" dxfId="1605" priority="2335" operator="equal">
      <formula>"PENDIENTES"</formula>
    </cfRule>
  </conditionalFormatting>
  <conditionalFormatting sqref="R79">
    <cfRule type="cellIs" dxfId="1604" priority="2336" operator="equal">
      <formula>"NINGUNO"</formula>
    </cfRule>
  </conditionalFormatting>
  <conditionalFormatting sqref="N85">
    <cfRule type="expression" dxfId="1603" priority="2344">
      <formula>N85=" "</formula>
    </cfRule>
  </conditionalFormatting>
  <conditionalFormatting sqref="N85">
    <cfRule type="expression" dxfId="1602" priority="2345">
      <formula>N85="NO PRESENTÓ CERTIFICADO"</formula>
    </cfRule>
  </conditionalFormatting>
  <conditionalFormatting sqref="N85">
    <cfRule type="expression" dxfId="1601" priority="2346">
      <formula>N85="PRESENTÓ CERTIFICADO"</formula>
    </cfRule>
  </conditionalFormatting>
  <conditionalFormatting sqref="P85">
    <cfRule type="expression" dxfId="1600" priority="2347">
      <formula>Q85="NO SUBSANABLE"</formula>
    </cfRule>
  </conditionalFormatting>
  <conditionalFormatting sqref="P85">
    <cfRule type="expression" dxfId="1599" priority="2348">
      <formula>Q85="REQUERIMIENTOS SUBSANADOS"</formula>
    </cfRule>
  </conditionalFormatting>
  <conditionalFormatting sqref="P85">
    <cfRule type="expression" dxfId="1598" priority="2349">
      <formula>Q85="PENDIENTES POR SUBSANAR"</formula>
    </cfRule>
  </conditionalFormatting>
  <conditionalFormatting sqref="P85">
    <cfRule type="expression" dxfId="1597" priority="2350">
      <formula>Q85="SIN OBSERVACIÓN"</formula>
    </cfRule>
  </conditionalFormatting>
  <conditionalFormatting sqref="P85">
    <cfRule type="containsBlanks" dxfId="1596" priority="2351">
      <formula>LEN(TRIM(P85))=0</formula>
    </cfRule>
  </conditionalFormatting>
  <conditionalFormatting sqref="O85">
    <cfRule type="cellIs" dxfId="1595" priority="2352" operator="equal">
      <formula>"PENDIENTE POR DESCRIPCIÓN"</formula>
    </cfRule>
  </conditionalFormatting>
  <conditionalFormatting sqref="O85">
    <cfRule type="cellIs" dxfId="1594" priority="2353" operator="equal">
      <formula>"DESCRIPCIÓN INSUFICIENTE"</formula>
    </cfRule>
  </conditionalFormatting>
  <conditionalFormatting sqref="O85">
    <cfRule type="cellIs" dxfId="1593" priority="2354" operator="equal">
      <formula>"NO ESTÁ ACORDE A ITEM 5.2.1 (T.R.)"</formula>
    </cfRule>
  </conditionalFormatting>
  <conditionalFormatting sqref="O85">
    <cfRule type="cellIs" dxfId="1592" priority="2355" operator="equal">
      <formula>"ACORDE A ITEM 5.2.1 (T.R.)"</formula>
    </cfRule>
  </conditionalFormatting>
  <conditionalFormatting sqref="Q85">
    <cfRule type="containsBlanks" dxfId="1591" priority="2356">
      <formula>LEN(TRIM(Q85))=0</formula>
    </cfRule>
  </conditionalFormatting>
  <conditionalFormatting sqref="Q85">
    <cfRule type="cellIs" dxfId="1590" priority="2357" operator="equal">
      <formula>"REQUERIMIENTOS SUBSANADOS"</formula>
    </cfRule>
  </conditionalFormatting>
  <conditionalFormatting sqref="Q85">
    <cfRule type="containsText" dxfId="1589" priority="2358" operator="containsText" text="NO SUBSANABLE">
      <formula>NOT(ISERROR(SEARCH(("NO SUBSANABLE"),(Q85))))</formula>
    </cfRule>
  </conditionalFormatting>
  <conditionalFormatting sqref="Q85">
    <cfRule type="containsText" dxfId="1588" priority="2359" operator="containsText" text="PENDIENTES POR SUBSANAR">
      <formula>NOT(ISERROR(SEARCH(("PENDIENTES POR SUBSANAR"),(Q85))))</formula>
    </cfRule>
  </conditionalFormatting>
  <conditionalFormatting sqref="Q85">
    <cfRule type="containsText" dxfId="1587" priority="2360" operator="containsText" text="SIN OBSERVACIÓN">
      <formula>NOT(ISERROR(SEARCH(("SIN OBSERVACIÓN"),(Q85))))</formula>
    </cfRule>
  </conditionalFormatting>
  <conditionalFormatting sqref="R85">
    <cfRule type="containsBlanks" dxfId="1586" priority="2361">
      <formula>LEN(TRIM(R85))=0</formula>
    </cfRule>
  </conditionalFormatting>
  <conditionalFormatting sqref="R85">
    <cfRule type="cellIs" dxfId="1585" priority="2362" operator="equal">
      <formula>"NO CUMPLEN CON LO SOLICITADO"</formula>
    </cfRule>
  </conditionalFormatting>
  <conditionalFormatting sqref="R85">
    <cfRule type="cellIs" dxfId="1584" priority="2363" operator="equal">
      <formula>"CUMPLEN CON LO SOLICITADO"</formula>
    </cfRule>
  </conditionalFormatting>
  <conditionalFormatting sqref="R85">
    <cfRule type="cellIs" dxfId="1583" priority="2364" operator="equal">
      <formula>"PENDIENTES"</formula>
    </cfRule>
  </conditionalFormatting>
  <conditionalFormatting sqref="R85">
    <cfRule type="cellIs" dxfId="1582" priority="2365" operator="equal">
      <formula>"NINGUNO"</formula>
    </cfRule>
  </conditionalFormatting>
  <conditionalFormatting sqref="H85">
    <cfRule type="notContainsBlanks" dxfId="1581" priority="2366">
      <formula>LEN(TRIM(H85))&gt;0</formula>
    </cfRule>
  </conditionalFormatting>
  <conditionalFormatting sqref="G85">
    <cfRule type="notContainsBlanks" dxfId="1580" priority="2367">
      <formula>LEN(TRIM(G85))&gt;0</formula>
    </cfRule>
  </conditionalFormatting>
  <conditionalFormatting sqref="F85">
    <cfRule type="notContainsBlanks" dxfId="1579" priority="2368">
      <formula>LEN(TRIM(F85))&gt;0</formula>
    </cfRule>
  </conditionalFormatting>
  <conditionalFormatting sqref="E85">
    <cfRule type="notContainsBlanks" dxfId="1578" priority="2369">
      <formula>LEN(TRIM(E85))&gt;0</formula>
    </cfRule>
  </conditionalFormatting>
  <conditionalFormatting sqref="D85">
    <cfRule type="notContainsBlanks" dxfId="1577" priority="2370">
      <formula>LEN(TRIM(D85))&gt;0</formula>
    </cfRule>
  </conditionalFormatting>
  <conditionalFormatting sqref="C85">
    <cfRule type="notContainsBlanks" dxfId="1576" priority="2371">
      <formula>LEN(TRIM(C85))&gt;0</formula>
    </cfRule>
  </conditionalFormatting>
  <conditionalFormatting sqref="I85">
    <cfRule type="notContainsBlanks" dxfId="1575" priority="2372">
      <formula>LEN(TRIM(I85))&gt;0</formula>
    </cfRule>
  </conditionalFormatting>
  <conditionalFormatting sqref="N88">
    <cfRule type="expression" dxfId="1574" priority="2373">
      <formula>N88=" "</formula>
    </cfRule>
  </conditionalFormatting>
  <conditionalFormatting sqref="N88">
    <cfRule type="expression" dxfId="1573" priority="2374">
      <formula>N88="NO PRESENTÓ CERTIFICADO"</formula>
    </cfRule>
  </conditionalFormatting>
  <conditionalFormatting sqref="N88">
    <cfRule type="expression" dxfId="1572" priority="2375">
      <formula>N88="PRESENTÓ CERTIFICADO"</formula>
    </cfRule>
  </conditionalFormatting>
  <conditionalFormatting sqref="P88">
    <cfRule type="expression" dxfId="1571" priority="2376">
      <formula>Q88="NO SUBSANABLE"</formula>
    </cfRule>
  </conditionalFormatting>
  <conditionalFormatting sqref="P88">
    <cfRule type="expression" dxfId="1570" priority="2377">
      <formula>Q88="REQUERIMIENTOS SUBSANADOS"</formula>
    </cfRule>
  </conditionalFormatting>
  <conditionalFormatting sqref="P88">
    <cfRule type="expression" dxfId="1569" priority="2378">
      <formula>Q88="PENDIENTES POR SUBSANAR"</formula>
    </cfRule>
  </conditionalFormatting>
  <conditionalFormatting sqref="P88">
    <cfRule type="expression" dxfId="1568" priority="2379">
      <formula>Q88="SIN OBSERVACIÓN"</formula>
    </cfRule>
  </conditionalFormatting>
  <conditionalFormatting sqref="P88">
    <cfRule type="containsBlanks" dxfId="1567" priority="2380">
      <formula>LEN(TRIM(P88))=0</formula>
    </cfRule>
  </conditionalFormatting>
  <conditionalFormatting sqref="O88">
    <cfRule type="cellIs" dxfId="1566" priority="2381" operator="equal">
      <formula>"PENDIENTE POR DESCRIPCIÓN"</formula>
    </cfRule>
  </conditionalFormatting>
  <conditionalFormatting sqref="O88">
    <cfRule type="cellIs" dxfId="1565" priority="2382" operator="equal">
      <formula>"DESCRIPCIÓN INSUFICIENTE"</formula>
    </cfRule>
  </conditionalFormatting>
  <conditionalFormatting sqref="O88">
    <cfRule type="cellIs" dxfId="1564" priority="2383" operator="equal">
      <formula>"NO ESTÁ ACORDE A ITEM 5.2.1 (T.R.)"</formula>
    </cfRule>
  </conditionalFormatting>
  <conditionalFormatting sqref="O88">
    <cfRule type="cellIs" dxfId="1563" priority="2384" operator="equal">
      <formula>"ACORDE A ITEM 5.2.1 (T.R.)"</formula>
    </cfRule>
  </conditionalFormatting>
  <conditionalFormatting sqref="Q88">
    <cfRule type="containsBlanks" dxfId="1562" priority="2385">
      <formula>LEN(TRIM(Q88))=0</formula>
    </cfRule>
  </conditionalFormatting>
  <conditionalFormatting sqref="Q88">
    <cfRule type="cellIs" dxfId="1561" priority="2386" operator="equal">
      <formula>"REQUERIMIENTOS SUBSANADOS"</formula>
    </cfRule>
  </conditionalFormatting>
  <conditionalFormatting sqref="Q88">
    <cfRule type="containsText" dxfId="1560" priority="2387" operator="containsText" text="NO SUBSANABLE">
      <formula>NOT(ISERROR(SEARCH(("NO SUBSANABLE"),(Q88))))</formula>
    </cfRule>
  </conditionalFormatting>
  <conditionalFormatting sqref="Q88">
    <cfRule type="containsText" dxfId="1559" priority="2388" operator="containsText" text="PENDIENTES POR SUBSANAR">
      <formula>NOT(ISERROR(SEARCH(("PENDIENTES POR SUBSANAR"),(Q88))))</formula>
    </cfRule>
  </conditionalFormatting>
  <conditionalFormatting sqref="Q88">
    <cfRule type="containsText" dxfId="1558" priority="2389" operator="containsText" text="SIN OBSERVACIÓN">
      <formula>NOT(ISERROR(SEARCH(("SIN OBSERVACIÓN"),(Q88))))</formula>
    </cfRule>
  </conditionalFormatting>
  <conditionalFormatting sqref="R88">
    <cfRule type="containsBlanks" dxfId="1557" priority="2390">
      <formula>LEN(TRIM(R88))=0</formula>
    </cfRule>
  </conditionalFormatting>
  <conditionalFormatting sqref="R88">
    <cfRule type="cellIs" dxfId="1556" priority="2391" operator="equal">
      <formula>"NO CUMPLEN CON LO SOLICITADO"</formula>
    </cfRule>
  </conditionalFormatting>
  <conditionalFormatting sqref="R88">
    <cfRule type="cellIs" dxfId="1555" priority="2392" operator="equal">
      <formula>"CUMPLEN CON LO SOLICITADO"</formula>
    </cfRule>
  </conditionalFormatting>
  <conditionalFormatting sqref="R88">
    <cfRule type="cellIs" dxfId="1554" priority="2393" operator="equal">
      <formula>"PENDIENTES"</formula>
    </cfRule>
  </conditionalFormatting>
  <conditionalFormatting sqref="R88">
    <cfRule type="cellIs" dxfId="1553" priority="2394" operator="equal">
      <formula>"NINGUNO"</formula>
    </cfRule>
  </conditionalFormatting>
  <conditionalFormatting sqref="H88">
    <cfRule type="notContainsBlanks" dxfId="1552" priority="2395">
      <formula>LEN(TRIM(H88))&gt;0</formula>
    </cfRule>
  </conditionalFormatting>
  <conditionalFormatting sqref="G88">
    <cfRule type="notContainsBlanks" dxfId="1551" priority="2396">
      <formula>LEN(TRIM(G88))&gt;0</formula>
    </cfRule>
  </conditionalFormatting>
  <conditionalFormatting sqref="F88">
    <cfRule type="notContainsBlanks" dxfId="1550" priority="2397">
      <formula>LEN(TRIM(F88))&gt;0</formula>
    </cfRule>
  </conditionalFormatting>
  <conditionalFormatting sqref="E88">
    <cfRule type="notContainsBlanks" dxfId="1549" priority="2398">
      <formula>LEN(TRIM(E88))&gt;0</formula>
    </cfRule>
  </conditionalFormatting>
  <conditionalFormatting sqref="D88">
    <cfRule type="notContainsBlanks" dxfId="1548" priority="2399">
      <formula>LEN(TRIM(D88))&gt;0</formula>
    </cfRule>
  </conditionalFormatting>
  <conditionalFormatting sqref="C88">
    <cfRule type="notContainsBlanks" dxfId="1547" priority="2400">
      <formula>LEN(TRIM(C88))&gt;0</formula>
    </cfRule>
  </conditionalFormatting>
  <conditionalFormatting sqref="I88">
    <cfRule type="notContainsBlanks" dxfId="1546" priority="2401">
      <formula>LEN(TRIM(I88))&gt;0</formula>
    </cfRule>
  </conditionalFormatting>
  <conditionalFormatting sqref="T79">
    <cfRule type="cellIs" dxfId="1545" priority="2402" operator="equal">
      <formula>"NO"</formula>
    </cfRule>
  </conditionalFormatting>
  <conditionalFormatting sqref="T79">
    <cfRule type="cellIs" dxfId="1544" priority="2403" operator="equal">
      <formula>"SI"</formula>
    </cfRule>
  </conditionalFormatting>
  <conditionalFormatting sqref="S82 S85 S88">
    <cfRule type="cellIs" dxfId="1543" priority="2404" operator="greaterThan">
      <formula>0</formula>
    </cfRule>
  </conditionalFormatting>
  <conditionalFormatting sqref="S82 S85 S88">
    <cfRule type="cellIs" dxfId="1542" priority="2405" operator="equal">
      <formula>0</formula>
    </cfRule>
  </conditionalFormatting>
  <conditionalFormatting sqref="N91">
    <cfRule type="expression" dxfId="1541" priority="2406">
      <formula>N91=" "</formula>
    </cfRule>
  </conditionalFormatting>
  <conditionalFormatting sqref="N91">
    <cfRule type="expression" dxfId="1540" priority="2407">
      <formula>N91="NO PRESENTÓ CERTIFICADO"</formula>
    </cfRule>
  </conditionalFormatting>
  <conditionalFormatting sqref="N91">
    <cfRule type="expression" dxfId="1539" priority="2408">
      <formula>N91="PRESENTÓ CERTIFICADO"</formula>
    </cfRule>
  </conditionalFormatting>
  <conditionalFormatting sqref="P91">
    <cfRule type="expression" dxfId="1538" priority="2409">
      <formula>Q91="NO SUBSANABLE"</formula>
    </cfRule>
  </conditionalFormatting>
  <conditionalFormatting sqref="P91">
    <cfRule type="expression" dxfId="1537" priority="2410">
      <formula>Q91="REQUERIMIENTOS SUBSANADOS"</formula>
    </cfRule>
  </conditionalFormatting>
  <conditionalFormatting sqref="P91">
    <cfRule type="expression" dxfId="1536" priority="2411">
      <formula>Q91="PENDIENTES POR SUBSANAR"</formula>
    </cfRule>
  </conditionalFormatting>
  <conditionalFormatting sqref="P91">
    <cfRule type="expression" dxfId="1535" priority="2412">
      <formula>Q91="SIN OBSERVACIÓN"</formula>
    </cfRule>
  </conditionalFormatting>
  <conditionalFormatting sqref="P91">
    <cfRule type="containsBlanks" dxfId="1534" priority="2413">
      <formula>LEN(TRIM(P91))=0</formula>
    </cfRule>
  </conditionalFormatting>
  <conditionalFormatting sqref="O91">
    <cfRule type="cellIs" dxfId="1533" priority="2414" operator="equal">
      <formula>"PENDIENTE POR DESCRIPCIÓN"</formula>
    </cfRule>
  </conditionalFormatting>
  <conditionalFormatting sqref="O91">
    <cfRule type="cellIs" dxfId="1532" priority="2415" operator="equal">
      <formula>"DESCRIPCIÓN INSUFICIENTE"</formula>
    </cfRule>
  </conditionalFormatting>
  <conditionalFormatting sqref="O91">
    <cfRule type="cellIs" dxfId="1531" priority="2416" operator="equal">
      <formula>"NO ESTÁ ACORDE A ITEM 5.2.1 (T.R.)"</formula>
    </cfRule>
  </conditionalFormatting>
  <conditionalFormatting sqref="O91">
    <cfRule type="cellIs" dxfId="1530" priority="2417" operator="equal">
      <formula>"ACORDE A ITEM 5.2.1 (T.R.)"</formula>
    </cfRule>
  </conditionalFormatting>
  <conditionalFormatting sqref="Q91">
    <cfRule type="containsBlanks" dxfId="1529" priority="2418">
      <formula>LEN(TRIM(Q91))=0</formula>
    </cfRule>
  </conditionalFormatting>
  <conditionalFormatting sqref="Q91">
    <cfRule type="cellIs" dxfId="1528" priority="2419" operator="equal">
      <formula>"REQUERIMIENTOS SUBSANADOS"</formula>
    </cfRule>
  </conditionalFormatting>
  <conditionalFormatting sqref="Q91">
    <cfRule type="containsText" dxfId="1527" priority="2420" operator="containsText" text="NO SUBSANABLE">
      <formula>NOT(ISERROR(SEARCH(("NO SUBSANABLE"),(Q91))))</formula>
    </cfRule>
  </conditionalFormatting>
  <conditionalFormatting sqref="Q91">
    <cfRule type="containsText" dxfId="1526" priority="2421" operator="containsText" text="PENDIENTES POR SUBSANAR">
      <formula>NOT(ISERROR(SEARCH(("PENDIENTES POR SUBSANAR"),(Q91))))</formula>
    </cfRule>
  </conditionalFormatting>
  <conditionalFormatting sqref="Q91">
    <cfRule type="containsText" dxfId="1525" priority="2422" operator="containsText" text="SIN OBSERVACIÓN">
      <formula>NOT(ISERROR(SEARCH(("SIN OBSERVACIÓN"),(Q91))))</formula>
    </cfRule>
  </conditionalFormatting>
  <conditionalFormatting sqref="R91">
    <cfRule type="containsBlanks" dxfId="1524" priority="2423">
      <formula>LEN(TRIM(R91))=0</formula>
    </cfRule>
  </conditionalFormatting>
  <conditionalFormatting sqref="R91">
    <cfRule type="cellIs" dxfId="1523" priority="2424" operator="equal">
      <formula>"NO CUMPLEN CON LO SOLICITADO"</formula>
    </cfRule>
  </conditionalFormatting>
  <conditionalFormatting sqref="R91">
    <cfRule type="cellIs" dxfId="1522" priority="2425" operator="equal">
      <formula>"CUMPLEN CON LO SOLICITADO"</formula>
    </cfRule>
  </conditionalFormatting>
  <conditionalFormatting sqref="R91">
    <cfRule type="cellIs" dxfId="1521" priority="2426" operator="equal">
      <formula>"PENDIENTES"</formula>
    </cfRule>
  </conditionalFormatting>
  <conditionalFormatting sqref="R91">
    <cfRule type="cellIs" dxfId="1520" priority="2427" operator="equal">
      <formula>"NINGUNO"</formula>
    </cfRule>
  </conditionalFormatting>
  <conditionalFormatting sqref="H91">
    <cfRule type="notContainsBlanks" dxfId="1519" priority="2428">
      <formula>LEN(TRIM(H91))&gt;0</formula>
    </cfRule>
  </conditionalFormatting>
  <conditionalFormatting sqref="G91">
    <cfRule type="notContainsBlanks" dxfId="1518" priority="2429">
      <formula>LEN(TRIM(G91))&gt;0</formula>
    </cfRule>
  </conditionalFormatting>
  <conditionalFormatting sqref="F91">
    <cfRule type="notContainsBlanks" dxfId="1517" priority="2430">
      <formula>LEN(TRIM(F91))&gt;0</formula>
    </cfRule>
  </conditionalFormatting>
  <conditionalFormatting sqref="E91">
    <cfRule type="notContainsBlanks" dxfId="1516" priority="2431">
      <formula>LEN(TRIM(E91))&gt;0</formula>
    </cfRule>
  </conditionalFormatting>
  <conditionalFormatting sqref="D91">
    <cfRule type="notContainsBlanks" dxfId="1515" priority="2432">
      <formula>LEN(TRIM(D91))&gt;0</formula>
    </cfRule>
  </conditionalFormatting>
  <conditionalFormatting sqref="C91">
    <cfRule type="notContainsBlanks" dxfId="1514" priority="2433">
      <formula>LEN(TRIM(C91))&gt;0</formula>
    </cfRule>
  </conditionalFormatting>
  <conditionalFormatting sqref="I91">
    <cfRule type="notContainsBlanks" dxfId="1513" priority="2434">
      <formula>LEN(TRIM(I91))&gt;0</formula>
    </cfRule>
  </conditionalFormatting>
  <conditionalFormatting sqref="S91">
    <cfRule type="cellIs" dxfId="1512" priority="2435" operator="greaterThan">
      <formula>0</formula>
    </cfRule>
  </conditionalFormatting>
  <conditionalFormatting sqref="S91">
    <cfRule type="cellIs" dxfId="1511" priority="2436" operator="equal">
      <formula>0</formula>
    </cfRule>
  </conditionalFormatting>
  <conditionalFormatting sqref="N101">
    <cfRule type="expression" dxfId="1510" priority="2437">
      <formula>N101=" "</formula>
    </cfRule>
  </conditionalFormatting>
  <conditionalFormatting sqref="N101">
    <cfRule type="expression" dxfId="1509" priority="2438">
      <formula>N101="NO PRESENTÓ CERTIFICADO"</formula>
    </cfRule>
  </conditionalFormatting>
  <conditionalFormatting sqref="N101">
    <cfRule type="expression" dxfId="1508" priority="2439">
      <formula>N101="PRESENTÓ CERTIFICADO"</formula>
    </cfRule>
  </conditionalFormatting>
  <conditionalFormatting sqref="S101">
    <cfRule type="cellIs" dxfId="1507" priority="2440" operator="greaterThan">
      <formula>0</formula>
    </cfRule>
  </conditionalFormatting>
  <conditionalFormatting sqref="S101">
    <cfRule type="cellIs" dxfId="1506" priority="2441" operator="equal">
      <formula>0</formula>
    </cfRule>
  </conditionalFormatting>
  <conditionalFormatting sqref="O101">
    <cfRule type="cellIs" dxfId="1505" priority="2447" operator="equal">
      <formula>"PENDIENTE POR DESCRIPCIÓN"</formula>
    </cfRule>
  </conditionalFormatting>
  <conditionalFormatting sqref="O101">
    <cfRule type="cellIs" dxfId="1504" priority="2448" operator="equal">
      <formula>"DESCRIPCIÓN INSUFICIENTE"</formula>
    </cfRule>
  </conditionalFormatting>
  <conditionalFormatting sqref="O101">
    <cfRule type="cellIs" dxfId="1503" priority="2449" operator="equal">
      <formula>"NO ESTÁ ACORDE A ITEM 5.2.1 (T.R.)"</formula>
    </cfRule>
  </conditionalFormatting>
  <conditionalFormatting sqref="O101">
    <cfRule type="cellIs" dxfId="1502" priority="2450" operator="equal">
      <formula>"ACORDE A ITEM 5.2.1 (T.R.)"</formula>
    </cfRule>
  </conditionalFormatting>
  <conditionalFormatting sqref="N104">
    <cfRule type="expression" dxfId="1501" priority="2468">
      <formula>N104=" "</formula>
    </cfRule>
  </conditionalFormatting>
  <conditionalFormatting sqref="N104">
    <cfRule type="expression" dxfId="1500" priority="2469">
      <formula>N104="NO PRESENTÓ CERTIFICADO"</formula>
    </cfRule>
  </conditionalFormatting>
  <conditionalFormatting sqref="N104">
    <cfRule type="expression" dxfId="1499" priority="2470">
      <formula>N104="PRESENTÓ CERTIFICADO"</formula>
    </cfRule>
  </conditionalFormatting>
  <conditionalFormatting sqref="O104">
    <cfRule type="cellIs" dxfId="1498" priority="2476" operator="equal">
      <formula>"PENDIENTE POR DESCRIPCIÓN"</formula>
    </cfRule>
  </conditionalFormatting>
  <conditionalFormatting sqref="O104">
    <cfRule type="cellIs" dxfId="1497" priority="2477" operator="equal">
      <formula>"DESCRIPCIÓN INSUFICIENTE"</formula>
    </cfRule>
  </conditionalFormatting>
  <conditionalFormatting sqref="O104">
    <cfRule type="cellIs" dxfId="1496" priority="2478" operator="equal">
      <formula>"NO ESTÁ ACORDE A ITEM 5.2.1 (T.R.)"</formula>
    </cfRule>
  </conditionalFormatting>
  <conditionalFormatting sqref="O104">
    <cfRule type="cellIs" dxfId="1495" priority="2479" operator="equal">
      <formula>"ACORDE A ITEM 5.2.1 (T.R.)"</formula>
    </cfRule>
  </conditionalFormatting>
  <conditionalFormatting sqref="F110">
    <cfRule type="notContainsBlanks" dxfId="1494" priority="2492">
      <formula>LEN(TRIM(F110))&gt;0</formula>
    </cfRule>
  </conditionalFormatting>
  <conditionalFormatting sqref="N110">
    <cfRule type="expression" dxfId="1493" priority="2497">
      <formula>N110=" "</formula>
    </cfRule>
  </conditionalFormatting>
  <conditionalFormatting sqref="N110">
    <cfRule type="expression" dxfId="1492" priority="2498">
      <formula>N110="NO PRESENTÓ CERTIFICADO"</formula>
    </cfRule>
  </conditionalFormatting>
  <conditionalFormatting sqref="N110">
    <cfRule type="expression" dxfId="1491" priority="2499">
      <formula>N110="PRESENTÓ CERTIFICADO"</formula>
    </cfRule>
  </conditionalFormatting>
  <conditionalFormatting sqref="P110">
    <cfRule type="expression" dxfId="1490" priority="2500">
      <formula>Q110="NO SUBSANABLE"</formula>
    </cfRule>
  </conditionalFormatting>
  <conditionalFormatting sqref="P110">
    <cfRule type="expression" dxfId="1489" priority="2501">
      <formula>Q110="REQUERIMIENTOS SUBSANADOS"</formula>
    </cfRule>
  </conditionalFormatting>
  <conditionalFormatting sqref="P110">
    <cfRule type="expression" dxfId="1488" priority="2502">
      <formula>Q110="PENDIENTES POR SUBSANAR"</formula>
    </cfRule>
  </conditionalFormatting>
  <conditionalFormatting sqref="P110">
    <cfRule type="expression" dxfId="1487" priority="2503">
      <formula>Q110="SIN OBSERVACIÓN"</formula>
    </cfRule>
  </conditionalFormatting>
  <conditionalFormatting sqref="P110">
    <cfRule type="containsBlanks" dxfId="1486" priority="2504">
      <formula>LEN(TRIM(P110))=0</formula>
    </cfRule>
  </conditionalFormatting>
  <conditionalFormatting sqref="O110">
    <cfRule type="cellIs" dxfId="1485" priority="2505" operator="equal">
      <formula>"PENDIENTE POR DESCRIPCIÓN"</formula>
    </cfRule>
  </conditionalFormatting>
  <conditionalFormatting sqref="O110">
    <cfRule type="cellIs" dxfId="1484" priority="2506" operator="equal">
      <formula>"DESCRIPCIÓN INSUFICIENTE"</formula>
    </cfRule>
  </conditionalFormatting>
  <conditionalFormatting sqref="O110">
    <cfRule type="cellIs" dxfId="1483" priority="2507" operator="equal">
      <formula>"NO ESTÁ ACORDE A ITEM 5.2.1 (T.R.)"</formula>
    </cfRule>
  </conditionalFormatting>
  <conditionalFormatting sqref="O110">
    <cfRule type="cellIs" dxfId="1482" priority="2508" operator="equal">
      <formula>"ACORDE A ITEM 5.2.1 (T.R.)"</formula>
    </cfRule>
  </conditionalFormatting>
  <conditionalFormatting sqref="Q110">
    <cfRule type="containsBlanks" dxfId="1481" priority="2509">
      <formula>LEN(TRIM(Q110))=0</formula>
    </cfRule>
  </conditionalFormatting>
  <conditionalFormatting sqref="Q110">
    <cfRule type="cellIs" dxfId="1480" priority="2510" operator="equal">
      <formula>"REQUERIMIENTOS SUBSANADOS"</formula>
    </cfRule>
  </conditionalFormatting>
  <conditionalFormatting sqref="Q110">
    <cfRule type="containsText" dxfId="1479" priority="2511" operator="containsText" text="NO SUBSANABLE">
      <formula>NOT(ISERROR(SEARCH(("NO SUBSANABLE"),(Q110))))</formula>
    </cfRule>
  </conditionalFormatting>
  <conditionalFormatting sqref="Q110">
    <cfRule type="containsText" dxfId="1478" priority="2512" operator="containsText" text="PENDIENTES POR SUBSANAR">
      <formula>NOT(ISERROR(SEARCH(("PENDIENTES POR SUBSANAR"),(Q110))))</formula>
    </cfRule>
  </conditionalFormatting>
  <conditionalFormatting sqref="Q110">
    <cfRule type="containsText" dxfId="1477" priority="2513" operator="containsText" text="SIN OBSERVACIÓN">
      <formula>NOT(ISERROR(SEARCH(("SIN OBSERVACIÓN"),(Q110))))</formula>
    </cfRule>
  </conditionalFormatting>
  <conditionalFormatting sqref="R110">
    <cfRule type="containsBlanks" dxfId="1476" priority="2514">
      <formula>LEN(TRIM(R110))=0</formula>
    </cfRule>
  </conditionalFormatting>
  <conditionalFormatting sqref="R110">
    <cfRule type="cellIs" dxfId="1475" priority="2515" operator="equal">
      <formula>"NO CUMPLEN CON LO SOLICITADO"</formula>
    </cfRule>
  </conditionalFormatting>
  <conditionalFormatting sqref="R110">
    <cfRule type="cellIs" dxfId="1474" priority="2516" operator="equal">
      <formula>"CUMPLEN CON LO SOLICITADO"</formula>
    </cfRule>
  </conditionalFormatting>
  <conditionalFormatting sqref="R110">
    <cfRule type="cellIs" dxfId="1473" priority="2517" operator="equal">
      <formula>"PENDIENTES"</formula>
    </cfRule>
  </conditionalFormatting>
  <conditionalFormatting sqref="R110">
    <cfRule type="cellIs" dxfId="1472" priority="2518" operator="equal">
      <formula>"NINGUNO"</formula>
    </cfRule>
  </conditionalFormatting>
  <conditionalFormatting sqref="H110">
    <cfRule type="notContainsBlanks" dxfId="1471" priority="2519">
      <formula>LEN(TRIM(H110))&gt;0</formula>
    </cfRule>
  </conditionalFormatting>
  <conditionalFormatting sqref="G110">
    <cfRule type="notContainsBlanks" dxfId="1470" priority="2520">
      <formula>LEN(TRIM(G110))&gt;0</formula>
    </cfRule>
  </conditionalFormatting>
  <conditionalFormatting sqref="E110">
    <cfRule type="notContainsBlanks" dxfId="1469" priority="2521">
      <formula>LEN(TRIM(E110))&gt;0</formula>
    </cfRule>
  </conditionalFormatting>
  <conditionalFormatting sqref="D110">
    <cfRule type="notContainsBlanks" dxfId="1468" priority="2522">
      <formula>LEN(TRIM(D110))&gt;0</formula>
    </cfRule>
  </conditionalFormatting>
  <conditionalFormatting sqref="C110">
    <cfRule type="notContainsBlanks" dxfId="1467" priority="2523">
      <formula>LEN(TRIM(C110))&gt;0</formula>
    </cfRule>
  </conditionalFormatting>
  <conditionalFormatting sqref="I110">
    <cfRule type="notContainsBlanks" dxfId="1466" priority="2524">
      <formula>LEN(TRIM(I110))&gt;0</formula>
    </cfRule>
  </conditionalFormatting>
  <conditionalFormatting sqref="T101">
    <cfRule type="cellIs" dxfId="1465" priority="2525" operator="equal">
      <formula>"NO"</formula>
    </cfRule>
  </conditionalFormatting>
  <conditionalFormatting sqref="T101">
    <cfRule type="cellIs" dxfId="1464" priority="2526" operator="equal">
      <formula>"SI"</formula>
    </cfRule>
  </conditionalFormatting>
  <conditionalFormatting sqref="S104 S107 S110">
    <cfRule type="cellIs" dxfId="1463" priority="2527" operator="greaterThan">
      <formula>0</formula>
    </cfRule>
  </conditionalFormatting>
  <conditionalFormatting sqref="S104 S107 S110">
    <cfRule type="cellIs" dxfId="1462" priority="2528" operator="equal">
      <formula>0</formula>
    </cfRule>
  </conditionalFormatting>
  <conditionalFormatting sqref="N113">
    <cfRule type="expression" dxfId="1461" priority="2529">
      <formula>N113=" "</formula>
    </cfRule>
  </conditionalFormatting>
  <conditionalFormatting sqref="N113">
    <cfRule type="expression" dxfId="1460" priority="2530">
      <formula>N113="NO PRESENTÓ CERTIFICADO"</formula>
    </cfRule>
  </conditionalFormatting>
  <conditionalFormatting sqref="N113">
    <cfRule type="expression" dxfId="1459" priority="2531">
      <formula>N113="PRESENTÓ CERTIFICADO"</formula>
    </cfRule>
  </conditionalFormatting>
  <conditionalFormatting sqref="P113">
    <cfRule type="expression" dxfId="1458" priority="2532">
      <formula>Q113="NO SUBSANABLE"</formula>
    </cfRule>
  </conditionalFormatting>
  <conditionalFormatting sqref="P113">
    <cfRule type="expression" dxfId="1457" priority="2533">
      <formula>Q113="REQUERIMIENTOS SUBSANADOS"</formula>
    </cfRule>
  </conditionalFormatting>
  <conditionalFormatting sqref="P113">
    <cfRule type="expression" dxfId="1456" priority="2534">
      <formula>Q113="PENDIENTES POR SUBSANAR"</formula>
    </cfRule>
  </conditionalFormatting>
  <conditionalFormatting sqref="P113">
    <cfRule type="expression" dxfId="1455" priority="2535">
      <formula>Q113="SIN OBSERVACIÓN"</formula>
    </cfRule>
  </conditionalFormatting>
  <conditionalFormatting sqref="P113">
    <cfRule type="containsBlanks" dxfId="1454" priority="2536">
      <formula>LEN(TRIM(P113))=0</formula>
    </cfRule>
  </conditionalFormatting>
  <conditionalFormatting sqref="O113">
    <cfRule type="cellIs" dxfId="1453" priority="2537" operator="equal">
      <formula>"PENDIENTE POR DESCRIPCIÓN"</formula>
    </cfRule>
  </conditionalFormatting>
  <conditionalFormatting sqref="O113">
    <cfRule type="cellIs" dxfId="1452" priority="2538" operator="equal">
      <formula>"DESCRIPCIÓN INSUFICIENTE"</formula>
    </cfRule>
  </conditionalFormatting>
  <conditionalFormatting sqref="O113">
    <cfRule type="cellIs" dxfId="1451" priority="2539" operator="equal">
      <formula>"NO ESTÁ ACORDE A ITEM 5.2.1 (T.R.)"</formula>
    </cfRule>
  </conditionalFormatting>
  <conditionalFormatting sqref="O113">
    <cfRule type="cellIs" dxfId="1450" priority="2540" operator="equal">
      <formula>"ACORDE A ITEM 5.2.1 (T.R.)"</formula>
    </cfRule>
  </conditionalFormatting>
  <conditionalFormatting sqref="Q113">
    <cfRule type="containsBlanks" dxfId="1449" priority="2541">
      <formula>LEN(TRIM(Q113))=0</formula>
    </cfRule>
  </conditionalFormatting>
  <conditionalFormatting sqref="Q113">
    <cfRule type="cellIs" dxfId="1448" priority="2542" operator="equal">
      <formula>"REQUERIMIENTOS SUBSANADOS"</formula>
    </cfRule>
  </conditionalFormatting>
  <conditionalFormatting sqref="Q113">
    <cfRule type="containsText" dxfId="1447" priority="2543" operator="containsText" text="NO SUBSANABLE">
      <formula>NOT(ISERROR(SEARCH(("NO SUBSANABLE"),(Q113))))</formula>
    </cfRule>
  </conditionalFormatting>
  <conditionalFormatting sqref="Q113">
    <cfRule type="containsText" dxfId="1446" priority="2544" operator="containsText" text="PENDIENTES POR SUBSANAR">
      <formula>NOT(ISERROR(SEARCH(("PENDIENTES POR SUBSANAR"),(Q113))))</formula>
    </cfRule>
  </conditionalFormatting>
  <conditionalFormatting sqref="Q113">
    <cfRule type="containsText" dxfId="1445" priority="2545" operator="containsText" text="SIN OBSERVACIÓN">
      <formula>NOT(ISERROR(SEARCH(("SIN OBSERVACIÓN"),(Q113))))</formula>
    </cfRule>
  </conditionalFormatting>
  <conditionalFormatting sqref="R113">
    <cfRule type="containsBlanks" dxfId="1444" priority="2546">
      <formula>LEN(TRIM(R113))=0</formula>
    </cfRule>
  </conditionalFormatting>
  <conditionalFormatting sqref="R113">
    <cfRule type="cellIs" dxfId="1443" priority="2547" operator="equal">
      <formula>"NO CUMPLEN CON LO SOLICITADO"</formula>
    </cfRule>
  </conditionalFormatting>
  <conditionalFormatting sqref="R113">
    <cfRule type="cellIs" dxfId="1442" priority="2548" operator="equal">
      <formula>"CUMPLEN CON LO SOLICITADO"</formula>
    </cfRule>
  </conditionalFormatting>
  <conditionalFormatting sqref="R113">
    <cfRule type="cellIs" dxfId="1441" priority="2549" operator="equal">
      <formula>"PENDIENTES"</formula>
    </cfRule>
  </conditionalFormatting>
  <conditionalFormatting sqref="R113">
    <cfRule type="cellIs" dxfId="1440" priority="2550" operator="equal">
      <formula>"NINGUNO"</formula>
    </cfRule>
  </conditionalFormatting>
  <conditionalFormatting sqref="H113">
    <cfRule type="notContainsBlanks" dxfId="1439" priority="2551">
      <formula>LEN(TRIM(H113))&gt;0</formula>
    </cfRule>
  </conditionalFormatting>
  <conditionalFormatting sqref="G113">
    <cfRule type="notContainsBlanks" dxfId="1438" priority="2552">
      <formula>LEN(TRIM(G113))&gt;0</formula>
    </cfRule>
  </conditionalFormatting>
  <conditionalFormatting sqref="F113">
    <cfRule type="notContainsBlanks" dxfId="1437" priority="2553">
      <formula>LEN(TRIM(F113))&gt;0</formula>
    </cfRule>
  </conditionalFormatting>
  <conditionalFormatting sqref="E113">
    <cfRule type="notContainsBlanks" dxfId="1436" priority="2554">
      <formula>LEN(TRIM(E113))&gt;0</formula>
    </cfRule>
  </conditionalFormatting>
  <conditionalFormatting sqref="D113">
    <cfRule type="notContainsBlanks" dxfId="1435" priority="2555">
      <formula>LEN(TRIM(D113))&gt;0</formula>
    </cfRule>
  </conditionalFormatting>
  <conditionalFormatting sqref="C113">
    <cfRule type="notContainsBlanks" dxfId="1434" priority="2556">
      <formula>LEN(TRIM(C113))&gt;0</formula>
    </cfRule>
  </conditionalFormatting>
  <conditionalFormatting sqref="I113">
    <cfRule type="notContainsBlanks" dxfId="1433" priority="2557">
      <formula>LEN(TRIM(I113))&gt;0</formula>
    </cfRule>
  </conditionalFormatting>
  <conditionalFormatting sqref="S113">
    <cfRule type="cellIs" dxfId="1432" priority="2558" operator="greaterThan">
      <formula>0</formula>
    </cfRule>
  </conditionalFormatting>
  <conditionalFormatting sqref="S113">
    <cfRule type="cellIs" dxfId="1431" priority="2559" operator="equal">
      <formula>0</formula>
    </cfRule>
  </conditionalFormatting>
  <conditionalFormatting sqref="M110">
    <cfRule type="expression" dxfId="1430" priority="2560">
      <formula>L110="NO CUMPLE"</formula>
    </cfRule>
  </conditionalFormatting>
  <conditionalFormatting sqref="M110">
    <cfRule type="expression" dxfId="1429" priority="2561">
      <formula>L110="CUMPLE"</formula>
    </cfRule>
  </conditionalFormatting>
  <conditionalFormatting sqref="N132">
    <cfRule type="expression" dxfId="1428" priority="2622">
      <formula>N132=" "</formula>
    </cfRule>
  </conditionalFormatting>
  <conditionalFormatting sqref="N132">
    <cfRule type="expression" dxfId="1427" priority="2623">
      <formula>N132="NO PRESENTÓ CERTIFICADO"</formula>
    </cfRule>
  </conditionalFormatting>
  <conditionalFormatting sqref="N132">
    <cfRule type="expression" dxfId="1426" priority="2624">
      <formula>N132="PRESENTÓ CERTIFICADO"</formula>
    </cfRule>
  </conditionalFormatting>
  <conditionalFormatting sqref="P132">
    <cfRule type="expression" dxfId="1425" priority="2625">
      <formula>Q132="NO SUBSANABLE"</formula>
    </cfRule>
  </conditionalFormatting>
  <conditionalFormatting sqref="P132">
    <cfRule type="expression" dxfId="1424" priority="2626">
      <formula>Q132="REQUERIMIENTOS SUBSANADOS"</formula>
    </cfRule>
  </conditionalFormatting>
  <conditionalFormatting sqref="P132">
    <cfRule type="expression" dxfId="1423" priority="2627">
      <formula>Q132="PENDIENTES POR SUBSANAR"</formula>
    </cfRule>
  </conditionalFormatting>
  <conditionalFormatting sqref="P132">
    <cfRule type="expression" dxfId="1422" priority="2628">
      <formula>Q132="SIN OBSERVACIÓN"</formula>
    </cfRule>
  </conditionalFormatting>
  <conditionalFormatting sqref="P132">
    <cfRule type="containsBlanks" dxfId="1421" priority="2629">
      <formula>LEN(TRIM(P132))=0</formula>
    </cfRule>
  </conditionalFormatting>
  <conditionalFormatting sqref="O132">
    <cfRule type="cellIs" dxfId="1420" priority="2630" operator="equal">
      <formula>"PENDIENTE POR DESCRIPCIÓN"</formula>
    </cfRule>
  </conditionalFormatting>
  <conditionalFormatting sqref="O132">
    <cfRule type="cellIs" dxfId="1419" priority="2631" operator="equal">
      <formula>"DESCRIPCIÓN INSUFICIENTE"</formula>
    </cfRule>
  </conditionalFormatting>
  <conditionalFormatting sqref="O132">
    <cfRule type="cellIs" dxfId="1418" priority="2632" operator="equal">
      <formula>"NO ESTÁ ACORDE A ITEM 5.2.1 (T.R.)"</formula>
    </cfRule>
  </conditionalFormatting>
  <conditionalFormatting sqref="O132">
    <cfRule type="cellIs" dxfId="1417" priority="2633" operator="equal">
      <formula>"ACORDE A ITEM 5.2.1 (T.R.)"</formula>
    </cfRule>
  </conditionalFormatting>
  <conditionalFormatting sqref="Q132">
    <cfRule type="containsBlanks" dxfId="1416" priority="2634">
      <formula>LEN(TRIM(Q132))=0</formula>
    </cfRule>
  </conditionalFormatting>
  <conditionalFormatting sqref="Q132">
    <cfRule type="cellIs" dxfId="1415" priority="2635" operator="equal">
      <formula>"REQUERIMIENTOS SUBSANADOS"</formula>
    </cfRule>
  </conditionalFormatting>
  <conditionalFormatting sqref="Q132">
    <cfRule type="containsText" dxfId="1414" priority="2636" operator="containsText" text="NO SUBSANABLE">
      <formula>NOT(ISERROR(SEARCH(("NO SUBSANABLE"),(Q132))))</formula>
    </cfRule>
  </conditionalFormatting>
  <conditionalFormatting sqref="Q132">
    <cfRule type="containsText" dxfId="1413" priority="2637" operator="containsText" text="PENDIENTES POR SUBSANAR">
      <formula>NOT(ISERROR(SEARCH(("PENDIENTES POR SUBSANAR"),(Q132))))</formula>
    </cfRule>
  </conditionalFormatting>
  <conditionalFormatting sqref="Q132">
    <cfRule type="containsText" dxfId="1412" priority="2638" operator="containsText" text="SIN OBSERVACIÓN">
      <formula>NOT(ISERROR(SEARCH(("SIN OBSERVACIÓN"),(Q132))))</formula>
    </cfRule>
  </conditionalFormatting>
  <conditionalFormatting sqref="R132">
    <cfRule type="containsBlanks" dxfId="1411" priority="2639">
      <formula>LEN(TRIM(R132))=0</formula>
    </cfRule>
  </conditionalFormatting>
  <conditionalFormatting sqref="R132">
    <cfRule type="cellIs" dxfId="1410" priority="2640" operator="equal">
      <formula>"NO CUMPLEN CON LO SOLICITADO"</formula>
    </cfRule>
  </conditionalFormatting>
  <conditionalFormatting sqref="R132">
    <cfRule type="cellIs" dxfId="1409" priority="2641" operator="equal">
      <formula>"CUMPLEN CON LO SOLICITADO"</formula>
    </cfRule>
  </conditionalFormatting>
  <conditionalFormatting sqref="R132">
    <cfRule type="cellIs" dxfId="1408" priority="2642" operator="equal">
      <formula>"PENDIENTES"</formula>
    </cfRule>
  </conditionalFormatting>
  <conditionalFormatting sqref="R132">
    <cfRule type="cellIs" dxfId="1407" priority="2643" operator="equal">
      <formula>"NINGUNO"</formula>
    </cfRule>
  </conditionalFormatting>
  <conditionalFormatting sqref="H132">
    <cfRule type="notContainsBlanks" dxfId="1406" priority="2644">
      <formula>LEN(TRIM(H132))&gt;0</formula>
    </cfRule>
  </conditionalFormatting>
  <conditionalFormatting sqref="G132">
    <cfRule type="notContainsBlanks" dxfId="1405" priority="2645">
      <formula>LEN(TRIM(G132))&gt;0</formula>
    </cfRule>
  </conditionalFormatting>
  <conditionalFormatting sqref="F132">
    <cfRule type="notContainsBlanks" dxfId="1404" priority="2646">
      <formula>LEN(TRIM(F132))&gt;0</formula>
    </cfRule>
  </conditionalFormatting>
  <conditionalFormatting sqref="E132">
    <cfRule type="notContainsBlanks" dxfId="1403" priority="2647">
      <formula>LEN(TRIM(E132))&gt;0</formula>
    </cfRule>
  </conditionalFormatting>
  <conditionalFormatting sqref="D132">
    <cfRule type="notContainsBlanks" dxfId="1402" priority="2648">
      <formula>LEN(TRIM(D132))&gt;0</formula>
    </cfRule>
  </conditionalFormatting>
  <conditionalFormatting sqref="C132">
    <cfRule type="notContainsBlanks" dxfId="1401" priority="2649">
      <formula>LEN(TRIM(C132))&gt;0</formula>
    </cfRule>
  </conditionalFormatting>
  <conditionalFormatting sqref="I132">
    <cfRule type="notContainsBlanks" dxfId="1400" priority="2650">
      <formula>LEN(TRIM(I132))&gt;0</formula>
    </cfRule>
  </conditionalFormatting>
  <conditionalFormatting sqref="S132">
    <cfRule type="cellIs" dxfId="1399" priority="2653" operator="greaterThan">
      <formula>0</formula>
    </cfRule>
  </conditionalFormatting>
  <conditionalFormatting sqref="S132">
    <cfRule type="cellIs" dxfId="1398" priority="2654" operator="equal">
      <formula>0</formula>
    </cfRule>
  </conditionalFormatting>
  <conditionalFormatting sqref="N135">
    <cfRule type="expression" dxfId="1397" priority="2655">
      <formula>N135=" "</formula>
    </cfRule>
  </conditionalFormatting>
  <conditionalFormatting sqref="N135">
    <cfRule type="expression" dxfId="1396" priority="2656">
      <formula>N135="NO PRESENTÓ CERTIFICADO"</formula>
    </cfRule>
  </conditionalFormatting>
  <conditionalFormatting sqref="N135">
    <cfRule type="expression" dxfId="1395" priority="2657">
      <formula>N135="PRESENTÓ CERTIFICADO"</formula>
    </cfRule>
  </conditionalFormatting>
  <conditionalFormatting sqref="P135">
    <cfRule type="expression" dxfId="1394" priority="2658">
      <formula>Q135="NO SUBSANABLE"</formula>
    </cfRule>
  </conditionalFormatting>
  <conditionalFormatting sqref="P135">
    <cfRule type="expression" dxfId="1393" priority="2659">
      <formula>Q135="REQUERIMIENTOS SUBSANADOS"</formula>
    </cfRule>
  </conditionalFormatting>
  <conditionalFormatting sqref="P135">
    <cfRule type="expression" dxfId="1392" priority="2660">
      <formula>Q135="PENDIENTES POR SUBSANAR"</formula>
    </cfRule>
  </conditionalFormatting>
  <conditionalFormatting sqref="P135">
    <cfRule type="expression" dxfId="1391" priority="2661">
      <formula>Q135="SIN OBSERVACIÓN"</formula>
    </cfRule>
  </conditionalFormatting>
  <conditionalFormatting sqref="P135">
    <cfRule type="containsBlanks" dxfId="1390" priority="2662">
      <formula>LEN(TRIM(P135))=0</formula>
    </cfRule>
  </conditionalFormatting>
  <conditionalFormatting sqref="O135">
    <cfRule type="cellIs" dxfId="1389" priority="2663" operator="equal">
      <formula>"PENDIENTE POR DESCRIPCIÓN"</formula>
    </cfRule>
  </conditionalFormatting>
  <conditionalFormatting sqref="O135">
    <cfRule type="cellIs" dxfId="1388" priority="2664" operator="equal">
      <formula>"DESCRIPCIÓN INSUFICIENTE"</formula>
    </cfRule>
  </conditionalFormatting>
  <conditionalFormatting sqref="O135">
    <cfRule type="cellIs" dxfId="1387" priority="2665" operator="equal">
      <formula>"NO ESTÁ ACORDE A ITEM 5.2.1 (T.R.)"</formula>
    </cfRule>
  </conditionalFormatting>
  <conditionalFormatting sqref="O135">
    <cfRule type="cellIs" dxfId="1386" priority="2666" operator="equal">
      <formula>"ACORDE A ITEM 5.2.1 (T.R.)"</formula>
    </cfRule>
  </conditionalFormatting>
  <conditionalFormatting sqref="Q135">
    <cfRule type="containsBlanks" dxfId="1385" priority="2667">
      <formula>LEN(TRIM(Q135))=0</formula>
    </cfRule>
  </conditionalFormatting>
  <conditionalFormatting sqref="Q135">
    <cfRule type="cellIs" dxfId="1384" priority="2668" operator="equal">
      <formula>"REQUERIMIENTOS SUBSANADOS"</formula>
    </cfRule>
  </conditionalFormatting>
  <conditionalFormatting sqref="Q135">
    <cfRule type="containsText" dxfId="1383" priority="2669" operator="containsText" text="NO SUBSANABLE">
      <formula>NOT(ISERROR(SEARCH(("NO SUBSANABLE"),(Q135))))</formula>
    </cfRule>
  </conditionalFormatting>
  <conditionalFormatting sqref="Q135">
    <cfRule type="containsText" dxfId="1382" priority="2670" operator="containsText" text="PENDIENTES POR SUBSANAR">
      <formula>NOT(ISERROR(SEARCH(("PENDIENTES POR SUBSANAR"),(Q135))))</formula>
    </cfRule>
  </conditionalFormatting>
  <conditionalFormatting sqref="Q135">
    <cfRule type="containsText" dxfId="1381" priority="2671" operator="containsText" text="SIN OBSERVACIÓN">
      <formula>NOT(ISERROR(SEARCH(("SIN OBSERVACIÓN"),(Q135))))</formula>
    </cfRule>
  </conditionalFormatting>
  <conditionalFormatting sqref="R135">
    <cfRule type="containsBlanks" dxfId="1380" priority="2672">
      <formula>LEN(TRIM(R135))=0</formula>
    </cfRule>
  </conditionalFormatting>
  <conditionalFormatting sqref="R135">
    <cfRule type="cellIs" dxfId="1379" priority="2673" operator="equal">
      <formula>"NO CUMPLEN CON LO SOLICITADO"</formula>
    </cfRule>
  </conditionalFormatting>
  <conditionalFormatting sqref="R135">
    <cfRule type="cellIs" dxfId="1378" priority="2674" operator="equal">
      <formula>"CUMPLEN CON LO SOLICITADO"</formula>
    </cfRule>
  </conditionalFormatting>
  <conditionalFormatting sqref="R135">
    <cfRule type="cellIs" dxfId="1377" priority="2675" operator="equal">
      <formula>"PENDIENTES"</formula>
    </cfRule>
  </conditionalFormatting>
  <conditionalFormatting sqref="R135">
    <cfRule type="cellIs" dxfId="1376" priority="2676" operator="equal">
      <formula>"NINGUNO"</formula>
    </cfRule>
  </conditionalFormatting>
  <conditionalFormatting sqref="H135">
    <cfRule type="notContainsBlanks" dxfId="1375" priority="2677">
      <formula>LEN(TRIM(H135))&gt;0</formula>
    </cfRule>
  </conditionalFormatting>
  <conditionalFormatting sqref="G135">
    <cfRule type="notContainsBlanks" dxfId="1374" priority="2678">
      <formula>LEN(TRIM(G135))&gt;0</formula>
    </cfRule>
  </conditionalFormatting>
  <conditionalFormatting sqref="F135">
    <cfRule type="notContainsBlanks" dxfId="1373" priority="2679">
      <formula>LEN(TRIM(F135))&gt;0</formula>
    </cfRule>
  </conditionalFormatting>
  <conditionalFormatting sqref="E135">
    <cfRule type="notContainsBlanks" dxfId="1372" priority="2680">
      <formula>LEN(TRIM(E135))&gt;0</formula>
    </cfRule>
  </conditionalFormatting>
  <conditionalFormatting sqref="D135">
    <cfRule type="notContainsBlanks" dxfId="1371" priority="2681">
      <formula>LEN(TRIM(D135))&gt;0</formula>
    </cfRule>
  </conditionalFormatting>
  <conditionalFormatting sqref="C135">
    <cfRule type="notContainsBlanks" dxfId="1370" priority="2682">
      <formula>LEN(TRIM(C135))&gt;0</formula>
    </cfRule>
  </conditionalFormatting>
  <conditionalFormatting sqref="I135">
    <cfRule type="notContainsBlanks" dxfId="1369" priority="2683">
      <formula>LEN(TRIM(I135))&gt;0</formula>
    </cfRule>
  </conditionalFormatting>
  <conditionalFormatting sqref="S135">
    <cfRule type="cellIs" dxfId="1368" priority="2684" operator="greaterThan">
      <formula>0</formula>
    </cfRule>
  </conditionalFormatting>
  <conditionalFormatting sqref="S135">
    <cfRule type="cellIs" dxfId="1367" priority="2685" operator="equal">
      <formula>0</formula>
    </cfRule>
  </conditionalFormatting>
  <conditionalFormatting sqref="M111">
    <cfRule type="expression" dxfId="1366" priority="2686">
      <formula>L111="NO CUMPLE"</formula>
    </cfRule>
  </conditionalFormatting>
  <conditionalFormatting sqref="M111">
    <cfRule type="expression" dxfId="1365" priority="2687">
      <formula>L111="CUMPLE"</formula>
    </cfRule>
  </conditionalFormatting>
  <conditionalFormatting sqref="M136">
    <cfRule type="expression" dxfId="1364" priority="2688">
      <formula>L136="NO CUMPLE"</formula>
    </cfRule>
  </conditionalFormatting>
  <conditionalFormatting sqref="M136">
    <cfRule type="expression" dxfId="1363" priority="2689">
      <formula>L136="CUMPLE"</formula>
    </cfRule>
  </conditionalFormatting>
  <conditionalFormatting sqref="M88">
    <cfRule type="expression" dxfId="1362" priority="2690">
      <formula>L88="NO CUMPLE"</formula>
    </cfRule>
  </conditionalFormatting>
  <conditionalFormatting sqref="M88">
    <cfRule type="expression" dxfId="1361" priority="2691">
      <formula>L88="CUMPLE"</formula>
    </cfRule>
  </conditionalFormatting>
  <conditionalFormatting sqref="M135">
    <cfRule type="expression" dxfId="1360" priority="2692">
      <formula>L135="NO CUMPLE"</formula>
    </cfRule>
  </conditionalFormatting>
  <conditionalFormatting sqref="M135">
    <cfRule type="expression" dxfId="1359" priority="2693">
      <formula>L135="CUMPLE"</formula>
    </cfRule>
  </conditionalFormatting>
  <conditionalFormatting sqref="M132">
    <cfRule type="expression" dxfId="1358" priority="2694">
      <formula>L132="NO CUMPLE"</formula>
    </cfRule>
  </conditionalFormatting>
  <conditionalFormatting sqref="M132">
    <cfRule type="expression" dxfId="1357" priority="2695">
      <formula>L132="CUMPLE"</formula>
    </cfRule>
  </conditionalFormatting>
  <conditionalFormatting sqref="J158:J159">
    <cfRule type="cellIs" dxfId="1356" priority="2696" operator="equal">
      <formula>"NO CUMPLE"</formula>
    </cfRule>
  </conditionalFormatting>
  <conditionalFormatting sqref="J158:J159">
    <cfRule type="cellIs" dxfId="1355" priority="2697" operator="equal">
      <formula>"CUMPLE"</formula>
    </cfRule>
  </conditionalFormatting>
  <conditionalFormatting sqref="L132:L134">
    <cfRule type="cellIs" dxfId="1354" priority="2698" operator="equal">
      <formula>"NO CUMPLE"</formula>
    </cfRule>
  </conditionalFormatting>
  <conditionalFormatting sqref="L132:L134">
    <cfRule type="cellIs" dxfId="1353" priority="2699" operator="equal">
      <formula>"CUMPLE"</formula>
    </cfRule>
  </conditionalFormatting>
  <conditionalFormatting sqref="M133">
    <cfRule type="expression" dxfId="1352" priority="2700">
      <formula>L133="NO CUMPLE"</formula>
    </cfRule>
  </conditionalFormatting>
  <conditionalFormatting sqref="M133">
    <cfRule type="expression" dxfId="1351" priority="2701">
      <formula>L133="CUMPLE"</formula>
    </cfRule>
  </conditionalFormatting>
  <conditionalFormatting sqref="L110:L112">
    <cfRule type="cellIs" dxfId="1350" priority="2702" operator="equal">
      <formula>"NO CUMPLE"</formula>
    </cfRule>
  </conditionalFormatting>
  <conditionalFormatting sqref="L110:L112">
    <cfRule type="cellIs" dxfId="1349" priority="2703" operator="equal">
      <formula>"CUMPLE"</formula>
    </cfRule>
  </conditionalFormatting>
  <conditionalFormatting sqref="M89">
    <cfRule type="expression" dxfId="1348" priority="2704">
      <formula>L89="NO CUMPLE"</formula>
    </cfRule>
  </conditionalFormatting>
  <conditionalFormatting sqref="M89">
    <cfRule type="expression" dxfId="1347" priority="2705">
      <formula>L89="CUMPLE"</formula>
    </cfRule>
  </conditionalFormatting>
  <conditionalFormatting sqref="L88:L90">
    <cfRule type="cellIs" dxfId="1346" priority="2706" operator="equal">
      <formula>"NO CUMPLE"</formula>
    </cfRule>
  </conditionalFormatting>
  <conditionalFormatting sqref="L88:L90">
    <cfRule type="cellIs" dxfId="1345" priority="2707" operator="equal">
      <formula>"CUMPLE"</formula>
    </cfRule>
  </conditionalFormatting>
  <conditionalFormatting sqref="M66">
    <cfRule type="expression" dxfId="1344" priority="2708">
      <formula>L66="NO CUMPLE"</formula>
    </cfRule>
  </conditionalFormatting>
  <conditionalFormatting sqref="M66">
    <cfRule type="expression" dxfId="1343" priority="2709">
      <formula>L66="CUMPLE"</formula>
    </cfRule>
  </conditionalFormatting>
  <conditionalFormatting sqref="L66:L68">
    <cfRule type="cellIs" dxfId="1342" priority="2710" operator="equal">
      <formula>"NO CUMPLE"</formula>
    </cfRule>
  </conditionalFormatting>
  <conditionalFormatting sqref="L66:L68">
    <cfRule type="cellIs" dxfId="1341" priority="2711" operator="equal">
      <formula>"CUMPLE"</formula>
    </cfRule>
  </conditionalFormatting>
  <conditionalFormatting sqref="M67">
    <cfRule type="expression" dxfId="1340" priority="2712">
      <formula>L67="NO CUMPLE"</formula>
    </cfRule>
  </conditionalFormatting>
  <conditionalFormatting sqref="M67">
    <cfRule type="expression" dxfId="1339" priority="2713">
      <formula>L67="CUMPLE"</formula>
    </cfRule>
  </conditionalFormatting>
  <conditionalFormatting sqref="M45">
    <cfRule type="expression" dxfId="1338" priority="2714">
      <formula>L45="NO CUMPLE"</formula>
    </cfRule>
  </conditionalFormatting>
  <conditionalFormatting sqref="M45">
    <cfRule type="expression" dxfId="1337" priority="2715">
      <formula>L45="CUMPLE"</formula>
    </cfRule>
  </conditionalFormatting>
  <conditionalFormatting sqref="M44">
    <cfRule type="expression" dxfId="1336" priority="2716">
      <formula>L44="NO CUMPLE"</formula>
    </cfRule>
  </conditionalFormatting>
  <conditionalFormatting sqref="M44">
    <cfRule type="expression" dxfId="1335" priority="2717">
      <formula>L44="CUMPLE"</formula>
    </cfRule>
  </conditionalFormatting>
  <conditionalFormatting sqref="L44:L46">
    <cfRule type="cellIs" dxfId="1334" priority="2718" operator="equal">
      <formula>"NO CUMPLE"</formula>
    </cfRule>
  </conditionalFormatting>
  <conditionalFormatting sqref="L44:L46">
    <cfRule type="cellIs" dxfId="1333" priority="2719" operator="equal">
      <formula>"CUMPLE"</formula>
    </cfRule>
  </conditionalFormatting>
  <conditionalFormatting sqref="M16">
    <cfRule type="expression" dxfId="1332" priority="2720">
      <formula>L16="NO CUMPLE"</formula>
    </cfRule>
  </conditionalFormatting>
  <conditionalFormatting sqref="M16">
    <cfRule type="expression" dxfId="1331" priority="2721">
      <formula>L16="CUMPLE"</formula>
    </cfRule>
  </conditionalFormatting>
  <conditionalFormatting sqref="J16">
    <cfRule type="cellIs" dxfId="1330" priority="2722" operator="equal">
      <formula>"NO CUMPLE"</formula>
    </cfRule>
  </conditionalFormatting>
  <conditionalFormatting sqref="J16">
    <cfRule type="cellIs" dxfId="1329" priority="2723" operator="equal">
      <formula>"CUMPLE"</formula>
    </cfRule>
  </conditionalFormatting>
  <conditionalFormatting sqref="L16:L18">
    <cfRule type="cellIs" dxfId="1328" priority="2724" operator="equal">
      <formula>"NO CUMPLE"</formula>
    </cfRule>
  </conditionalFormatting>
  <conditionalFormatting sqref="L16:L18">
    <cfRule type="cellIs" dxfId="1327" priority="2725" operator="equal">
      <formula>"CUMPLE"</formula>
    </cfRule>
  </conditionalFormatting>
  <conditionalFormatting sqref="K17:K18">
    <cfRule type="expression" dxfId="1326" priority="2726">
      <formula>J17="NO CUMPLE"</formula>
    </cfRule>
  </conditionalFormatting>
  <conditionalFormatting sqref="K17:K18">
    <cfRule type="expression" dxfId="1325" priority="2727">
      <formula>J17="CUMPLE"</formula>
    </cfRule>
  </conditionalFormatting>
  <conditionalFormatting sqref="J17:J18">
    <cfRule type="cellIs" dxfId="1324" priority="2728" operator="equal">
      <formula>"NO CUMPLE"</formula>
    </cfRule>
  </conditionalFormatting>
  <conditionalFormatting sqref="J17:J18">
    <cfRule type="cellIs" dxfId="1323" priority="2729" operator="equal">
      <formula>"CUMPLE"</formula>
    </cfRule>
  </conditionalFormatting>
  <conditionalFormatting sqref="M17">
    <cfRule type="expression" dxfId="1322" priority="2730">
      <formula>L17="NO CUMPLE"</formula>
    </cfRule>
  </conditionalFormatting>
  <conditionalFormatting sqref="M17">
    <cfRule type="expression" dxfId="1321" priority="2731">
      <formula>L17="CUMPLE"</formula>
    </cfRule>
  </conditionalFormatting>
  <conditionalFormatting sqref="M91">
    <cfRule type="expression" dxfId="1320" priority="2732">
      <formula>L91="NO CUMPLE"</formula>
    </cfRule>
  </conditionalFormatting>
  <conditionalFormatting sqref="M91">
    <cfRule type="expression" dxfId="1319" priority="2733">
      <formula>L91="CUMPLE"</formula>
    </cfRule>
  </conditionalFormatting>
  <conditionalFormatting sqref="J19">
    <cfRule type="cellIs" dxfId="1318" priority="2734" operator="equal">
      <formula>"NO CUMPLE"</formula>
    </cfRule>
  </conditionalFormatting>
  <conditionalFormatting sqref="J19">
    <cfRule type="cellIs" dxfId="1317" priority="2735" operator="equal">
      <formula>"CUMPLE"</formula>
    </cfRule>
  </conditionalFormatting>
  <conditionalFormatting sqref="L91:L93">
    <cfRule type="cellIs" dxfId="1316" priority="2736" operator="equal">
      <formula>"NO CUMPLE"</formula>
    </cfRule>
  </conditionalFormatting>
  <conditionalFormatting sqref="L91:L93">
    <cfRule type="cellIs" dxfId="1315" priority="2737" operator="equal">
      <formula>"CUMPLE"</formula>
    </cfRule>
  </conditionalFormatting>
  <conditionalFormatting sqref="J20:J21">
    <cfRule type="cellIs" dxfId="1314" priority="2738" operator="equal">
      <formula>"NO CUMPLE"</formula>
    </cfRule>
  </conditionalFormatting>
  <conditionalFormatting sqref="J20:J21">
    <cfRule type="cellIs" dxfId="1313" priority="2739" operator="equal">
      <formula>"CUMPLE"</formula>
    </cfRule>
  </conditionalFormatting>
  <conditionalFormatting sqref="J22">
    <cfRule type="cellIs" dxfId="1312" priority="2740" operator="equal">
      <formula>"NO CUMPLE"</formula>
    </cfRule>
  </conditionalFormatting>
  <conditionalFormatting sqref="J22">
    <cfRule type="cellIs" dxfId="1311" priority="2741" operator="equal">
      <formula>"CUMPLE"</formula>
    </cfRule>
  </conditionalFormatting>
  <conditionalFormatting sqref="J23:J24">
    <cfRule type="cellIs" dxfId="1310" priority="2742" operator="equal">
      <formula>"NO CUMPLE"</formula>
    </cfRule>
  </conditionalFormatting>
  <conditionalFormatting sqref="J23:J24">
    <cfRule type="cellIs" dxfId="1309" priority="2743" operator="equal">
      <formula>"CUMPLE"</formula>
    </cfRule>
  </conditionalFormatting>
  <conditionalFormatting sqref="J25">
    <cfRule type="cellIs" dxfId="1308" priority="2744" operator="equal">
      <formula>"NO CUMPLE"</formula>
    </cfRule>
  </conditionalFormatting>
  <conditionalFormatting sqref="J25">
    <cfRule type="cellIs" dxfId="1307" priority="2745" operator="equal">
      <formula>"CUMPLE"</formula>
    </cfRule>
  </conditionalFormatting>
  <conditionalFormatting sqref="J26:J27">
    <cfRule type="cellIs" dxfId="1306" priority="2746" operator="equal">
      <formula>"NO CUMPLE"</formula>
    </cfRule>
  </conditionalFormatting>
  <conditionalFormatting sqref="J26:J27">
    <cfRule type="cellIs" dxfId="1305" priority="2747" operator="equal">
      <formula>"CUMPLE"</formula>
    </cfRule>
  </conditionalFormatting>
  <conditionalFormatting sqref="J110">
    <cfRule type="cellIs" dxfId="1304" priority="2748" operator="equal">
      <formula>"NO CUMPLE"</formula>
    </cfRule>
  </conditionalFormatting>
  <conditionalFormatting sqref="J110">
    <cfRule type="cellIs" dxfId="1303" priority="2749" operator="equal">
      <formula>"CUMPLE"</formula>
    </cfRule>
  </conditionalFormatting>
  <conditionalFormatting sqref="J44">
    <cfRule type="cellIs" dxfId="1302" priority="2750" operator="equal">
      <formula>"NO CUMPLE"</formula>
    </cfRule>
  </conditionalFormatting>
  <conditionalFormatting sqref="J44">
    <cfRule type="cellIs" dxfId="1301" priority="2751" operator="equal">
      <formula>"CUMPLE"</formula>
    </cfRule>
  </conditionalFormatting>
  <conditionalFormatting sqref="J45:J46">
    <cfRule type="cellIs" dxfId="1300" priority="2752" operator="equal">
      <formula>"NO CUMPLE"</formula>
    </cfRule>
  </conditionalFormatting>
  <conditionalFormatting sqref="J45:J46">
    <cfRule type="cellIs" dxfId="1299" priority="2753" operator="equal">
      <formula>"CUMPLE"</formula>
    </cfRule>
  </conditionalFormatting>
  <conditionalFormatting sqref="M47">
    <cfRule type="expression" dxfId="1298" priority="2754">
      <formula>L47="NO CUMPLE"</formula>
    </cfRule>
  </conditionalFormatting>
  <conditionalFormatting sqref="M47">
    <cfRule type="expression" dxfId="1297" priority="2755">
      <formula>L47="CUMPLE"</formula>
    </cfRule>
  </conditionalFormatting>
  <conditionalFormatting sqref="J47">
    <cfRule type="cellIs" dxfId="1296" priority="2756" operator="equal">
      <formula>"NO CUMPLE"</formula>
    </cfRule>
  </conditionalFormatting>
  <conditionalFormatting sqref="J47">
    <cfRule type="cellIs" dxfId="1295" priority="2757" operator="equal">
      <formula>"CUMPLE"</formula>
    </cfRule>
  </conditionalFormatting>
  <conditionalFormatting sqref="L47:L49">
    <cfRule type="cellIs" dxfId="1294" priority="2758" operator="equal">
      <formula>"NO CUMPLE"</formula>
    </cfRule>
  </conditionalFormatting>
  <conditionalFormatting sqref="L47:L49">
    <cfRule type="cellIs" dxfId="1293" priority="2759" operator="equal">
      <formula>"CUMPLE"</formula>
    </cfRule>
  </conditionalFormatting>
  <conditionalFormatting sqref="J48:J49">
    <cfRule type="cellIs" dxfId="1292" priority="2760" operator="equal">
      <formula>"NO CUMPLE"</formula>
    </cfRule>
  </conditionalFormatting>
  <conditionalFormatting sqref="J48:J49">
    <cfRule type="cellIs" dxfId="1291" priority="2761" operator="equal">
      <formula>"CUMPLE"</formula>
    </cfRule>
  </conditionalFormatting>
  <conditionalFormatting sqref="M48">
    <cfRule type="expression" dxfId="1290" priority="2762">
      <formula>L48="NO CUMPLE"</formula>
    </cfRule>
  </conditionalFormatting>
  <conditionalFormatting sqref="M48">
    <cfRule type="expression" dxfId="1289" priority="2763">
      <formula>L48="CUMPLE"</formula>
    </cfRule>
  </conditionalFormatting>
  <conditionalFormatting sqref="J113">
    <cfRule type="cellIs" dxfId="1288" priority="2764" operator="equal">
      <formula>"NO CUMPLE"</formula>
    </cfRule>
  </conditionalFormatting>
  <conditionalFormatting sqref="J113">
    <cfRule type="cellIs" dxfId="1287" priority="2765" operator="equal">
      <formula>"CUMPLE"</formula>
    </cfRule>
  </conditionalFormatting>
  <conditionalFormatting sqref="J66">
    <cfRule type="cellIs" dxfId="1286" priority="2766" operator="equal">
      <formula>"NO CUMPLE"</formula>
    </cfRule>
  </conditionalFormatting>
  <conditionalFormatting sqref="J66">
    <cfRule type="cellIs" dxfId="1285" priority="2767" operator="equal">
      <formula>"CUMPLE"</formula>
    </cfRule>
  </conditionalFormatting>
  <conditionalFormatting sqref="J67:J68">
    <cfRule type="cellIs" dxfId="1284" priority="2768" operator="equal">
      <formula>"NO CUMPLE"</formula>
    </cfRule>
  </conditionalFormatting>
  <conditionalFormatting sqref="J67:J68">
    <cfRule type="cellIs" dxfId="1283" priority="2769" operator="equal">
      <formula>"CUMPLE"</formula>
    </cfRule>
  </conditionalFormatting>
  <conditionalFormatting sqref="M69">
    <cfRule type="expression" dxfId="1282" priority="2770">
      <formula>L69="NO CUMPLE"</formula>
    </cfRule>
  </conditionalFormatting>
  <conditionalFormatting sqref="M69">
    <cfRule type="expression" dxfId="1281" priority="2771">
      <formula>L69="CUMPLE"</formula>
    </cfRule>
  </conditionalFormatting>
  <conditionalFormatting sqref="J69">
    <cfRule type="cellIs" dxfId="1280" priority="2772" operator="equal">
      <formula>"NO CUMPLE"</formula>
    </cfRule>
  </conditionalFormatting>
  <conditionalFormatting sqref="J69">
    <cfRule type="cellIs" dxfId="1279" priority="2773" operator="equal">
      <formula>"CUMPLE"</formula>
    </cfRule>
  </conditionalFormatting>
  <conditionalFormatting sqref="L69:L71">
    <cfRule type="cellIs" dxfId="1278" priority="2774" operator="equal">
      <formula>"NO CUMPLE"</formula>
    </cfRule>
  </conditionalFormatting>
  <conditionalFormatting sqref="L69:L71">
    <cfRule type="cellIs" dxfId="1277" priority="2775" operator="equal">
      <formula>"CUMPLE"</formula>
    </cfRule>
  </conditionalFormatting>
  <conditionalFormatting sqref="J70:J71">
    <cfRule type="cellIs" dxfId="1276" priority="2776" operator="equal">
      <formula>"NO CUMPLE"</formula>
    </cfRule>
  </conditionalFormatting>
  <conditionalFormatting sqref="J70:J71">
    <cfRule type="cellIs" dxfId="1275" priority="2777" operator="equal">
      <formula>"CUMPLE"</formula>
    </cfRule>
  </conditionalFormatting>
  <conditionalFormatting sqref="M70">
    <cfRule type="expression" dxfId="1274" priority="2778">
      <formula>L70="NO CUMPLE"</formula>
    </cfRule>
  </conditionalFormatting>
  <conditionalFormatting sqref="M70">
    <cfRule type="expression" dxfId="1273" priority="2779">
      <formula>L70="CUMPLE"</formula>
    </cfRule>
  </conditionalFormatting>
  <conditionalFormatting sqref="J133:J134">
    <cfRule type="cellIs" dxfId="1272" priority="2780" operator="equal">
      <formula>"NO CUMPLE"</formula>
    </cfRule>
  </conditionalFormatting>
  <conditionalFormatting sqref="J133:J134">
    <cfRule type="cellIs" dxfId="1271" priority="2781" operator="equal">
      <formula>"CUMPLE"</formula>
    </cfRule>
  </conditionalFormatting>
  <conditionalFormatting sqref="J88">
    <cfRule type="cellIs" dxfId="1270" priority="2782" operator="equal">
      <formula>"NO CUMPLE"</formula>
    </cfRule>
  </conditionalFormatting>
  <conditionalFormatting sqref="J88">
    <cfRule type="cellIs" dxfId="1269" priority="2783" operator="equal">
      <formula>"CUMPLE"</formula>
    </cfRule>
  </conditionalFormatting>
  <conditionalFormatting sqref="J89:J90">
    <cfRule type="cellIs" dxfId="1268" priority="2784" operator="equal">
      <formula>"NO CUMPLE"</formula>
    </cfRule>
  </conditionalFormatting>
  <conditionalFormatting sqref="J89:J90">
    <cfRule type="cellIs" dxfId="1267" priority="2785" operator="equal">
      <formula>"CUMPLE"</formula>
    </cfRule>
  </conditionalFormatting>
  <conditionalFormatting sqref="J91">
    <cfRule type="cellIs" dxfId="1266" priority="2786" operator="equal">
      <formula>"NO CUMPLE"</formula>
    </cfRule>
  </conditionalFormatting>
  <conditionalFormatting sqref="J91">
    <cfRule type="cellIs" dxfId="1265" priority="2787" operator="equal">
      <formula>"CUMPLE"</formula>
    </cfRule>
  </conditionalFormatting>
  <conditionalFormatting sqref="J92:J93">
    <cfRule type="cellIs" dxfId="1264" priority="2788" operator="equal">
      <formula>"NO CUMPLE"</formula>
    </cfRule>
  </conditionalFormatting>
  <conditionalFormatting sqref="J92:J93">
    <cfRule type="cellIs" dxfId="1263" priority="2789" operator="equal">
      <formula>"CUMPLE"</formula>
    </cfRule>
  </conditionalFormatting>
  <conditionalFormatting sqref="M92">
    <cfRule type="expression" dxfId="1262" priority="2790">
      <formula>L92="NO CUMPLE"</formula>
    </cfRule>
  </conditionalFormatting>
  <conditionalFormatting sqref="M92">
    <cfRule type="expression" dxfId="1261" priority="2791">
      <formula>L92="CUMPLE"</formula>
    </cfRule>
  </conditionalFormatting>
  <conditionalFormatting sqref="J111:J112">
    <cfRule type="cellIs" dxfId="1260" priority="2792" operator="equal">
      <formula>"NO CUMPLE"</formula>
    </cfRule>
  </conditionalFormatting>
  <conditionalFormatting sqref="J111:J112">
    <cfRule type="cellIs" dxfId="1259" priority="2793" operator="equal">
      <formula>"CUMPLE"</formula>
    </cfRule>
  </conditionalFormatting>
  <conditionalFormatting sqref="M113">
    <cfRule type="expression" dxfId="1258" priority="2794">
      <formula>L113="NO CUMPLE"</formula>
    </cfRule>
  </conditionalFormatting>
  <conditionalFormatting sqref="M113">
    <cfRule type="expression" dxfId="1257" priority="2795">
      <formula>L113="CUMPLE"</formula>
    </cfRule>
  </conditionalFormatting>
  <conditionalFormatting sqref="L113:L115">
    <cfRule type="cellIs" dxfId="1256" priority="2796" operator="equal">
      <formula>"NO CUMPLE"</formula>
    </cfRule>
  </conditionalFormatting>
  <conditionalFormatting sqref="L113:L115">
    <cfRule type="cellIs" dxfId="1255" priority="2797" operator="equal">
      <formula>"CUMPLE"</formula>
    </cfRule>
  </conditionalFormatting>
  <conditionalFormatting sqref="J114:J115">
    <cfRule type="cellIs" dxfId="1254" priority="2798" operator="equal">
      <formula>"NO CUMPLE"</formula>
    </cfRule>
  </conditionalFormatting>
  <conditionalFormatting sqref="J114:J115">
    <cfRule type="cellIs" dxfId="1253" priority="2799" operator="equal">
      <formula>"CUMPLE"</formula>
    </cfRule>
  </conditionalFormatting>
  <conditionalFormatting sqref="M114">
    <cfRule type="expression" dxfId="1252" priority="2800">
      <formula>L114="NO CUMPLE"</formula>
    </cfRule>
  </conditionalFormatting>
  <conditionalFormatting sqref="M114">
    <cfRule type="expression" dxfId="1251" priority="2801">
      <formula>L114="CUMPLE"</formula>
    </cfRule>
  </conditionalFormatting>
  <conditionalFormatting sqref="J155:J156">
    <cfRule type="cellIs" dxfId="1250" priority="2802" operator="equal">
      <formula>"NO CUMPLE"</formula>
    </cfRule>
  </conditionalFormatting>
  <conditionalFormatting sqref="J155:J156">
    <cfRule type="cellIs" dxfId="1249" priority="2803" operator="equal">
      <formula>"CUMPLE"</formula>
    </cfRule>
  </conditionalFormatting>
  <conditionalFormatting sqref="J132">
    <cfRule type="cellIs" dxfId="1248" priority="2804" operator="equal">
      <formula>"NO CUMPLE"</formula>
    </cfRule>
  </conditionalFormatting>
  <conditionalFormatting sqref="J132">
    <cfRule type="cellIs" dxfId="1247" priority="2805" operator="equal">
      <formula>"CUMPLE"</formula>
    </cfRule>
  </conditionalFormatting>
  <conditionalFormatting sqref="J135">
    <cfRule type="cellIs" dxfId="1246" priority="2806" operator="equal">
      <formula>"NO CUMPLE"</formula>
    </cfRule>
  </conditionalFormatting>
  <conditionalFormatting sqref="J135">
    <cfRule type="cellIs" dxfId="1245" priority="2807" operator="equal">
      <formula>"CUMPLE"</formula>
    </cfRule>
  </conditionalFormatting>
  <conditionalFormatting sqref="L135:L137">
    <cfRule type="cellIs" dxfId="1244" priority="2808" operator="equal">
      <formula>"NO CUMPLE"</formula>
    </cfRule>
  </conditionalFormatting>
  <conditionalFormatting sqref="L135:L137">
    <cfRule type="cellIs" dxfId="1243" priority="2809" operator="equal">
      <formula>"CUMPLE"</formula>
    </cfRule>
  </conditionalFormatting>
  <conditionalFormatting sqref="J136:J137">
    <cfRule type="cellIs" dxfId="1242" priority="2810" operator="equal">
      <formula>"NO CUMPLE"</formula>
    </cfRule>
  </conditionalFormatting>
  <conditionalFormatting sqref="J136:J137">
    <cfRule type="cellIs" dxfId="1241" priority="2811" operator="equal">
      <formula>"CUMPLE"</formula>
    </cfRule>
  </conditionalFormatting>
  <conditionalFormatting sqref="M176">
    <cfRule type="expression" dxfId="1240" priority="2812">
      <formula>L176="NO CUMPLE"</formula>
    </cfRule>
  </conditionalFormatting>
  <conditionalFormatting sqref="M176">
    <cfRule type="expression" dxfId="1239" priority="2813">
      <formula>L176="CUMPLE"</formula>
    </cfRule>
  </conditionalFormatting>
  <conditionalFormatting sqref="J176">
    <cfRule type="cellIs" dxfId="1238" priority="2814" operator="equal">
      <formula>"NO CUMPLE"</formula>
    </cfRule>
  </conditionalFormatting>
  <conditionalFormatting sqref="J176">
    <cfRule type="cellIs" dxfId="1237" priority="2815" operator="equal">
      <formula>"CUMPLE"</formula>
    </cfRule>
  </conditionalFormatting>
  <conditionalFormatting sqref="L176:L178">
    <cfRule type="cellIs" dxfId="1236" priority="2816" operator="equal">
      <formula>"NO CUMPLE"</formula>
    </cfRule>
  </conditionalFormatting>
  <conditionalFormatting sqref="L176:L178">
    <cfRule type="cellIs" dxfId="1235" priority="2817" operator="equal">
      <formula>"CUMPLE"</formula>
    </cfRule>
  </conditionalFormatting>
  <conditionalFormatting sqref="J177:J178">
    <cfRule type="cellIs" dxfId="1234" priority="2818" operator="equal">
      <formula>"NO CUMPLE"</formula>
    </cfRule>
  </conditionalFormatting>
  <conditionalFormatting sqref="J177:J178">
    <cfRule type="cellIs" dxfId="1233" priority="2819" operator="equal">
      <formula>"CUMPLE"</formula>
    </cfRule>
  </conditionalFormatting>
  <conditionalFormatting sqref="M177">
    <cfRule type="expression" dxfId="1232" priority="2820">
      <formula>L177="NO CUMPLE"</formula>
    </cfRule>
  </conditionalFormatting>
  <conditionalFormatting sqref="M177">
    <cfRule type="expression" dxfId="1231" priority="2821">
      <formula>L177="CUMPLE"</formula>
    </cfRule>
  </conditionalFormatting>
  <conditionalFormatting sqref="M179">
    <cfRule type="expression" dxfId="1230" priority="2822">
      <formula>L179="NO CUMPLE"</formula>
    </cfRule>
  </conditionalFormatting>
  <conditionalFormatting sqref="M179">
    <cfRule type="expression" dxfId="1229" priority="2823">
      <formula>L179="CUMPLE"</formula>
    </cfRule>
  </conditionalFormatting>
  <conditionalFormatting sqref="J179">
    <cfRule type="cellIs" dxfId="1228" priority="2824" operator="equal">
      <formula>"NO CUMPLE"</formula>
    </cfRule>
  </conditionalFormatting>
  <conditionalFormatting sqref="J179">
    <cfRule type="cellIs" dxfId="1227" priority="2825" operator="equal">
      <formula>"CUMPLE"</formula>
    </cfRule>
  </conditionalFormatting>
  <conditionalFormatting sqref="L179:L181">
    <cfRule type="cellIs" dxfId="1226" priority="2826" operator="equal">
      <formula>"NO CUMPLE"</formula>
    </cfRule>
  </conditionalFormatting>
  <conditionalFormatting sqref="L179:L181">
    <cfRule type="cellIs" dxfId="1225" priority="2827" operator="equal">
      <formula>"CUMPLE"</formula>
    </cfRule>
  </conditionalFormatting>
  <conditionalFormatting sqref="J180:J181">
    <cfRule type="cellIs" dxfId="1224" priority="2828" operator="equal">
      <formula>"NO CUMPLE"</formula>
    </cfRule>
  </conditionalFormatting>
  <conditionalFormatting sqref="J180:J181">
    <cfRule type="cellIs" dxfId="1223" priority="2829" operator="equal">
      <formula>"CUMPLE"</formula>
    </cfRule>
  </conditionalFormatting>
  <conditionalFormatting sqref="M180">
    <cfRule type="expression" dxfId="1222" priority="2830">
      <formula>L180="NO CUMPLE"</formula>
    </cfRule>
  </conditionalFormatting>
  <conditionalFormatting sqref="M180">
    <cfRule type="expression" dxfId="1221" priority="2831">
      <formula>L180="CUMPLE"</formula>
    </cfRule>
  </conditionalFormatting>
  <conditionalFormatting sqref="M154">
    <cfRule type="expression" dxfId="1220" priority="2832">
      <formula>L154="NO CUMPLE"</formula>
    </cfRule>
  </conditionalFormatting>
  <conditionalFormatting sqref="M154">
    <cfRule type="expression" dxfId="1219" priority="2833">
      <formula>L154="CUMPLE"</formula>
    </cfRule>
  </conditionalFormatting>
  <conditionalFormatting sqref="J154">
    <cfRule type="cellIs" dxfId="1218" priority="2834" operator="equal">
      <formula>"NO CUMPLE"</formula>
    </cfRule>
  </conditionalFormatting>
  <conditionalFormatting sqref="J154">
    <cfRule type="cellIs" dxfId="1217" priority="2835" operator="equal">
      <formula>"CUMPLE"</formula>
    </cfRule>
  </conditionalFormatting>
  <conditionalFormatting sqref="L154:L156">
    <cfRule type="cellIs" dxfId="1216" priority="2836" operator="equal">
      <formula>"NO CUMPLE"</formula>
    </cfRule>
  </conditionalFormatting>
  <conditionalFormatting sqref="L154:L156">
    <cfRule type="cellIs" dxfId="1215" priority="2837" operator="equal">
      <formula>"CUMPLE"</formula>
    </cfRule>
  </conditionalFormatting>
  <conditionalFormatting sqref="M155">
    <cfRule type="expression" dxfId="1214" priority="2838">
      <formula>L155="NO CUMPLE"</formula>
    </cfRule>
  </conditionalFormatting>
  <conditionalFormatting sqref="M155">
    <cfRule type="expression" dxfId="1213" priority="2839">
      <formula>L155="CUMPLE"</formula>
    </cfRule>
  </conditionalFormatting>
  <conditionalFormatting sqref="M157">
    <cfRule type="expression" dxfId="1212" priority="2840">
      <formula>L157="NO CUMPLE"</formula>
    </cfRule>
  </conditionalFormatting>
  <conditionalFormatting sqref="M157">
    <cfRule type="expression" dxfId="1211" priority="2841">
      <formula>L157="CUMPLE"</formula>
    </cfRule>
  </conditionalFormatting>
  <conditionalFormatting sqref="J157">
    <cfRule type="cellIs" dxfId="1210" priority="2842" operator="equal">
      <formula>"NO CUMPLE"</formula>
    </cfRule>
  </conditionalFormatting>
  <conditionalFormatting sqref="J157">
    <cfRule type="cellIs" dxfId="1209" priority="2843" operator="equal">
      <formula>"CUMPLE"</formula>
    </cfRule>
  </conditionalFormatting>
  <conditionalFormatting sqref="L157:L159">
    <cfRule type="cellIs" dxfId="1208" priority="2844" operator="equal">
      <formula>"NO CUMPLE"</formula>
    </cfRule>
  </conditionalFormatting>
  <conditionalFormatting sqref="L157:L159">
    <cfRule type="cellIs" dxfId="1207" priority="2845" operator="equal">
      <formula>"CUMPLE"</formula>
    </cfRule>
  </conditionalFormatting>
  <conditionalFormatting sqref="M158">
    <cfRule type="expression" dxfId="1206" priority="2846">
      <formula>L158="NO CUMPLE"</formula>
    </cfRule>
  </conditionalFormatting>
  <conditionalFormatting sqref="M158">
    <cfRule type="expression" dxfId="1205" priority="2847">
      <formula>L158="CUMPLE"</formula>
    </cfRule>
  </conditionalFormatting>
  <conditionalFormatting sqref="J198">
    <cfRule type="cellIs" dxfId="1204" priority="2848" operator="equal">
      <formula>"NO CUMPLE"</formula>
    </cfRule>
  </conditionalFormatting>
  <conditionalFormatting sqref="J198">
    <cfRule type="cellIs" dxfId="1203" priority="2849" operator="equal">
      <formula>"CUMPLE"</formula>
    </cfRule>
  </conditionalFormatting>
  <conditionalFormatting sqref="L201:L203">
    <cfRule type="cellIs" dxfId="1202" priority="2850" operator="equal">
      <formula>"NO CUMPLE"</formula>
    </cfRule>
  </conditionalFormatting>
  <conditionalFormatting sqref="L201:L203">
    <cfRule type="cellIs" dxfId="1201" priority="2851" operator="equal">
      <formula>"CUMPLE"</formula>
    </cfRule>
  </conditionalFormatting>
  <conditionalFormatting sqref="J202:J203">
    <cfRule type="cellIs" dxfId="1200" priority="2852" operator="equal">
      <formula>"NO CUMPLE"</formula>
    </cfRule>
  </conditionalFormatting>
  <conditionalFormatting sqref="J202:J203">
    <cfRule type="cellIs" dxfId="1199" priority="2853" operator="equal">
      <formula>"CUMPLE"</formula>
    </cfRule>
  </conditionalFormatting>
  <conditionalFormatting sqref="M198">
    <cfRule type="expression" dxfId="1198" priority="2854">
      <formula>L198="NO CUMPLE"</formula>
    </cfRule>
  </conditionalFormatting>
  <conditionalFormatting sqref="M198">
    <cfRule type="expression" dxfId="1197" priority="2855">
      <formula>L198="CUMPLE"</formula>
    </cfRule>
  </conditionalFormatting>
  <conditionalFormatting sqref="L198:L200">
    <cfRule type="cellIs" dxfId="1196" priority="2856" operator="equal">
      <formula>"NO CUMPLE"</formula>
    </cfRule>
  </conditionalFormatting>
  <conditionalFormatting sqref="L198:L200">
    <cfRule type="cellIs" dxfId="1195" priority="2857" operator="equal">
      <formula>"CUMPLE"</formula>
    </cfRule>
  </conditionalFormatting>
  <conditionalFormatting sqref="J199:J200">
    <cfRule type="cellIs" dxfId="1194" priority="2858" operator="equal">
      <formula>"NO CUMPLE"</formula>
    </cfRule>
  </conditionalFormatting>
  <conditionalFormatting sqref="J199:J200">
    <cfRule type="cellIs" dxfId="1193" priority="2859" operator="equal">
      <formula>"CUMPLE"</formula>
    </cfRule>
  </conditionalFormatting>
  <conditionalFormatting sqref="M199">
    <cfRule type="expression" dxfId="1192" priority="2860">
      <formula>L199="NO CUMPLE"</formula>
    </cfRule>
  </conditionalFormatting>
  <conditionalFormatting sqref="M199">
    <cfRule type="expression" dxfId="1191" priority="2861">
      <formula>L199="CUMPLE"</formula>
    </cfRule>
  </conditionalFormatting>
  <conditionalFormatting sqref="M201">
    <cfRule type="expression" dxfId="1190" priority="2862">
      <formula>L201="NO CUMPLE"</formula>
    </cfRule>
  </conditionalFormatting>
  <conditionalFormatting sqref="M201">
    <cfRule type="expression" dxfId="1189" priority="2863">
      <formula>L201="CUMPLE"</formula>
    </cfRule>
  </conditionalFormatting>
  <conditionalFormatting sqref="J201">
    <cfRule type="cellIs" dxfId="1188" priority="2864" operator="equal">
      <formula>"NO CUMPLE"</formula>
    </cfRule>
  </conditionalFormatting>
  <conditionalFormatting sqref="J201">
    <cfRule type="cellIs" dxfId="1187" priority="2865" operator="equal">
      <formula>"CUMPLE"</formula>
    </cfRule>
  </conditionalFormatting>
  <conditionalFormatting sqref="M202">
    <cfRule type="expression" dxfId="1186" priority="2866">
      <formula>L202="NO CUMPLE"</formula>
    </cfRule>
  </conditionalFormatting>
  <conditionalFormatting sqref="M202">
    <cfRule type="expression" dxfId="1185" priority="2867">
      <formula>L202="CUMPLE"</formula>
    </cfRule>
  </conditionalFormatting>
  <conditionalFormatting sqref="K213">
    <cfRule type="expression" dxfId="1184" priority="2924">
      <formula>J213="NO CUMPLE"</formula>
    </cfRule>
  </conditionalFormatting>
  <conditionalFormatting sqref="K213">
    <cfRule type="expression" dxfId="1183" priority="2925">
      <formula>J213="CUMPLE"</formula>
    </cfRule>
  </conditionalFormatting>
  <conditionalFormatting sqref="M213">
    <cfRule type="expression" dxfId="1182" priority="2926">
      <formula>L213="NO CUMPLE"</formula>
    </cfRule>
  </conditionalFormatting>
  <conditionalFormatting sqref="M213">
    <cfRule type="expression" dxfId="1181" priority="2927">
      <formula>L213="CUMPLE"</formula>
    </cfRule>
  </conditionalFormatting>
  <conditionalFormatting sqref="J213">
    <cfRule type="cellIs" dxfId="1180" priority="2928" operator="equal">
      <formula>"NO CUMPLE"</formula>
    </cfRule>
  </conditionalFormatting>
  <conditionalFormatting sqref="J213">
    <cfRule type="cellIs" dxfId="1179" priority="2929" operator="equal">
      <formula>"CUMPLE"</formula>
    </cfRule>
  </conditionalFormatting>
  <conditionalFormatting sqref="L213:L215">
    <cfRule type="cellIs" dxfId="1178" priority="2930" operator="equal">
      <formula>"NO CUMPLE"</formula>
    </cfRule>
  </conditionalFormatting>
  <conditionalFormatting sqref="L213:L215">
    <cfRule type="cellIs" dxfId="1177" priority="2931" operator="equal">
      <formula>"CUMPLE"</formula>
    </cfRule>
  </conditionalFormatting>
  <conditionalFormatting sqref="K214:K215">
    <cfRule type="expression" dxfId="1176" priority="2932">
      <formula>J214="NO CUMPLE"</formula>
    </cfRule>
  </conditionalFormatting>
  <conditionalFormatting sqref="K214:K215">
    <cfRule type="expression" dxfId="1175" priority="2933">
      <formula>J214="CUMPLE"</formula>
    </cfRule>
  </conditionalFormatting>
  <conditionalFormatting sqref="J214:J215">
    <cfRule type="cellIs" dxfId="1174" priority="2934" operator="equal">
      <formula>"NO CUMPLE"</formula>
    </cfRule>
  </conditionalFormatting>
  <conditionalFormatting sqref="J214:J215">
    <cfRule type="cellIs" dxfId="1173" priority="2935" operator="equal">
      <formula>"CUMPLE"</formula>
    </cfRule>
  </conditionalFormatting>
  <conditionalFormatting sqref="M214">
    <cfRule type="expression" dxfId="1172" priority="2936">
      <formula>L214="NO CUMPLE"</formula>
    </cfRule>
  </conditionalFormatting>
  <conditionalFormatting sqref="M214">
    <cfRule type="expression" dxfId="1171" priority="2937">
      <formula>L214="CUMPLE"</formula>
    </cfRule>
  </conditionalFormatting>
  <conditionalFormatting sqref="K216">
    <cfRule type="expression" dxfId="1170" priority="2938">
      <formula>J216="NO CUMPLE"</formula>
    </cfRule>
  </conditionalFormatting>
  <conditionalFormatting sqref="K216">
    <cfRule type="expression" dxfId="1169" priority="2939">
      <formula>J216="CUMPLE"</formula>
    </cfRule>
  </conditionalFormatting>
  <conditionalFormatting sqref="M216">
    <cfRule type="expression" dxfId="1168" priority="2940">
      <formula>L216="NO CUMPLE"</formula>
    </cfRule>
  </conditionalFormatting>
  <conditionalFormatting sqref="M216">
    <cfRule type="expression" dxfId="1167" priority="2941">
      <formula>L216="CUMPLE"</formula>
    </cfRule>
  </conditionalFormatting>
  <conditionalFormatting sqref="J216">
    <cfRule type="cellIs" dxfId="1166" priority="2942" operator="equal">
      <formula>"NO CUMPLE"</formula>
    </cfRule>
  </conditionalFormatting>
  <conditionalFormatting sqref="J216">
    <cfRule type="cellIs" dxfId="1165" priority="2943" operator="equal">
      <formula>"CUMPLE"</formula>
    </cfRule>
  </conditionalFormatting>
  <conditionalFormatting sqref="L216:L218">
    <cfRule type="cellIs" dxfId="1164" priority="2944" operator="equal">
      <formula>"NO CUMPLE"</formula>
    </cfRule>
  </conditionalFormatting>
  <conditionalFormatting sqref="L216:L218">
    <cfRule type="cellIs" dxfId="1163" priority="2945" operator="equal">
      <formula>"CUMPLE"</formula>
    </cfRule>
  </conditionalFormatting>
  <conditionalFormatting sqref="K217:K218">
    <cfRule type="expression" dxfId="1162" priority="2946">
      <formula>J217="NO CUMPLE"</formula>
    </cfRule>
  </conditionalFormatting>
  <conditionalFormatting sqref="K217:K218">
    <cfRule type="expression" dxfId="1161" priority="2947">
      <formula>J217="CUMPLE"</formula>
    </cfRule>
  </conditionalFormatting>
  <conditionalFormatting sqref="J217:J218">
    <cfRule type="cellIs" dxfId="1160" priority="2948" operator="equal">
      <formula>"NO CUMPLE"</formula>
    </cfRule>
  </conditionalFormatting>
  <conditionalFormatting sqref="J217:J218">
    <cfRule type="cellIs" dxfId="1159" priority="2949" operator="equal">
      <formula>"CUMPLE"</formula>
    </cfRule>
  </conditionalFormatting>
  <conditionalFormatting sqref="M217">
    <cfRule type="expression" dxfId="1158" priority="2950">
      <formula>L217="NO CUMPLE"</formula>
    </cfRule>
  </conditionalFormatting>
  <conditionalFormatting sqref="M217">
    <cfRule type="expression" dxfId="1157" priority="2951">
      <formula>L217="CUMPLE"</formula>
    </cfRule>
  </conditionalFormatting>
  <conditionalFormatting sqref="K219">
    <cfRule type="expression" dxfId="1156" priority="2952">
      <formula>J219="NO CUMPLE"</formula>
    </cfRule>
  </conditionalFormatting>
  <conditionalFormatting sqref="K219">
    <cfRule type="expression" dxfId="1155" priority="2953">
      <formula>J219="CUMPLE"</formula>
    </cfRule>
  </conditionalFormatting>
  <conditionalFormatting sqref="M219">
    <cfRule type="expression" dxfId="1154" priority="2954">
      <formula>L219="NO CUMPLE"</formula>
    </cfRule>
  </conditionalFormatting>
  <conditionalFormatting sqref="M219">
    <cfRule type="expression" dxfId="1153" priority="2955">
      <formula>L219="CUMPLE"</formula>
    </cfRule>
  </conditionalFormatting>
  <conditionalFormatting sqref="J219">
    <cfRule type="cellIs" dxfId="1152" priority="2956" operator="equal">
      <formula>"NO CUMPLE"</formula>
    </cfRule>
  </conditionalFormatting>
  <conditionalFormatting sqref="J219">
    <cfRule type="cellIs" dxfId="1151" priority="2957" operator="equal">
      <formula>"CUMPLE"</formula>
    </cfRule>
  </conditionalFormatting>
  <conditionalFormatting sqref="L219:L221">
    <cfRule type="cellIs" dxfId="1150" priority="2958" operator="equal">
      <formula>"NO CUMPLE"</formula>
    </cfRule>
  </conditionalFormatting>
  <conditionalFormatting sqref="L219:L221">
    <cfRule type="cellIs" dxfId="1149" priority="2959" operator="equal">
      <formula>"CUMPLE"</formula>
    </cfRule>
  </conditionalFormatting>
  <conditionalFormatting sqref="K220:K221">
    <cfRule type="expression" dxfId="1148" priority="2960">
      <formula>J220="NO CUMPLE"</formula>
    </cfRule>
  </conditionalFormatting>
  <conditionalFormatting sqref="K220:K221">
    <cfRule type="expression" dxfId="1147" priority="2961">
      <formula>J220="CUMPLE"</formula>
    </cfRule>
  </conditionalFormatting>
  <conditionalFormatting sqref="J220:J221">
    <cfRule type="cellIs" dxfId="1146" priority="2962" operator="equal">
      <formula>"NO CUMPLE"</formula>
    </cfRule>
  </conditionalFormatting>
  <conditionalFormatting sqref="J220:J221">
    <cfRule type="cellIs" dxfId="1145" priority="2963" operator="equal">
      <formula>"CUMPLE"</formula>
    </cfRule>
  </conditionalFormatting>
  <conditionalFormatting sqref="M220">
    <cfRule type="expression" dxfId="1144" priority="2964">
      <formula>L220="NO CUMPLE"</formula>
    </cfRule>
  </conditionalFormatting>
  <conditionalFormatting sqref="M220">
    <cfRule type="expression" dxfId="1143" priority="2965">
      <formula>L220="CUMPLE"</formula>
    </cfRule>
  </conditionalFormatting>
  <conditionalFormatting sqref="K222">
    <cfRule type="expression" dxfId="1142" priority="2966">
      <formula>J222="NO CUMPLE"</formula>
    </cfRule>
  </conditionalFormatting>
  <conditionalFormatting sqref="K222">
    <cfRule type="expression" dxfId="1141" priority="2967">
      <formula>J222="CUMPLE"</formula>
    </cfRule>
  </conditionalFormatting>
  <conditionalFormatting sqref="M222">
    <cfRule type="expression" dxfId="1140" priority="2968">
      <formula>L222="NO CUMPLE"</formula>
    </cfRule>
  </conditionalFormatting>
  <conditionalFormatting sqref="M222">
    <cfRule type="expression" dxfId="1139" priority="2969">
      <formula>L222="CUMPLE"</formula>
    </cfRule>
  </conditionalFormatting>
  <conditionalFormatting sqref="J222">
    <cfRule type="cellIs" dxfId="1138" priority="2970" operator="equal">
      <formula>"NO CUMPLE"</formula>
    </cfRule>
  </conditionalFormatting>
  <conditionalFormatting sqref="J222">
    <cfRule type="cellIs" dxfId="1137" priority="2971" operator="equal">
      <formula>"CUMPLE"</formula>
    </cfRule>
  </conditionalFormatting>
  <conditionalFormatting sqref="L222:L224">
    <cfRule type="cellIs" dxfId="1136" priority="2972" operator="equal">
      <formula>"NO CUMPLE"</formula>
    </cfRule>
  </conditionalFormatting>
  <conditionalFormatting sqref="L222:L224">
    <cfRule type="cellIs" dxfId="1135" priority="2973" operator="equal">
      <formula>"CUMPLE"</formula>
    </cfRule>
  </conditionalFormatting>
  <conditionalFormatting sqref="K223:K224">
    <cfRule type="expression" dxfId="1134" priority="2974">
      <formula>J223="NO CUMPLE"</formula>
    </cfRule>
  </conditionalFormatting>
  <conditionalFormatting sqref="K223:K224">
    <cfRule type="expression" dxfId="1133" priority="2975">
      <formula>J223="CUMPLE"</formula>
    </cfRule>
  </conditionalFormatting>
  <conditionalFormatting sqref="J223:J224">
    <cfRule type="cellIs" dxfId="1132" priority="2976" operator="equal">
      <formula>"NO CUMPLE"</formula>
    </cfRule>
  </conditionalFormatting>
  <conditionalFormatting sqref="J223:J224">
    <cfRule type="cellIs" dxfId="1131" priority="2977" operator="equal">
      <formula>"CUMPLE"</formula>
    </cfRule>
  </conditionalFormatting>
  <conditionalFormatting sqref="M223">
    <cfRule type="expression" dxfId="1130" priority="2978">
      <formula>L223="NO CUMPLE"</formula>
    </cfRule>
  </conditionalFormatting>
  <conditionalFormatting sqref="M223">
    <cfRule type="expression" dxfId="1129" priority="2979">
      <formula>L223="CUMPLE"</formula>
    </cfRule>
  </conditionalFormatting>
  <conditionalFormatting sqref="K225">
    <cfRule type="expression" dxfId="1128" priority="2980">
      <formula>J225="NO CUMPLE"</formula>
    </cfRule>
  </conditionalFormatting>
  <conditionalFormatting sqref="K225">
    <cfRule type="expression" dxfId="1127" priority="2981">
      <formula>J225="CUMPLE"</formula>
    </cfRule>
  </conditionalFormatting>
  <conditionalFormatting sqref="M225">
    <cfRule type="expression" dxfId="1126" priority="2982">
      <formula>L225="NO CUMPLE"</formula>
    </cfRule>
  </conditionalFormatting>
  <conditionalFormatting sqref="M225">
    <cfRule type="expression" dxfId="1125" priority="2983">
      <formula>L225="CUMPLE"</formula>
    </cfRule>
  </conditionalFormatting>
  <conditionalFormatting sqref="J225">
    <cfRule type="cellIs" dxfId="1124" priority="2984" operator="equal">
      <formula>"NO CUMPLE"</formula>
    </cfRule>
  </conditionalFormatting>
  <conditionalFormatting sqref="J225">
    <cfRule type="cellIs" dxfId="1123" priority="2985" operator="equal">
      <formula>"CUMPLE"</formula>
    </cfRule>
  </conditionalFormatting>
  <conditionalFormatting sqref="L225:L227">
    <cfRule type="cellIs" dxfId="1122" priority="2986" operator="equal">
      <formula>"NO CUMPLE"</formula>
    </cfRule>
  </conditionalFormatting>
  <conditionalFormatting sqref="L225:L227">
    <cfRule type="cellIs" dxfId="1121" priority="2987" operator="equal">
      <formula>"CUMPLE"</formula>
    </cfRule>
  </conditionalFormatting>
  <conditionalFormatting sqref="K226:K227">
    <cfRule type="expression" dxfId="1120" priority="2988">
      <formula>J226="NO CUMPLE"</formula>
    </cfRule>
  </conditionalFormatting>
  <conditionalFormatting sqref="K226:K227">
    <cfRule type="expression" dxfId="1119" priority="2989">
      <formula>J226="CUMPLE"</formula>
    </cfRule>
  </conditionalFormatting>
  <conditionalFormatting sqref="J226:J227">
    <cfRule type="cellIs" dxfId="1118" priority="2990" operator="equal">
      <formula>"NO CUMPLE"</formula>
    </cfRule>
  </conditionalFormatting>
  <conditionalFormatting sqref="J226:J227">
    <cfRule type="cellIs" dxfId="1117" priority="2991" operator="equal">
      <formula>"CUMPLE"</formula>
    </cfRule>
  </conditionalFormatting>
  <conditionalFormatting sqref="M226">
    <cfRule type="expression" dxfId="1116" priority="2992">
      <formula>L226="NO CUMPLE"</formula>
    </cfRule>
  </conditionalFormatting>
  <conditionalFormatting sqref="M226">
    <cfRule type="expression" dxfId="1115" priority="2993">
      <formula>L226="CUMPLE"</formula>
    </cfRule>
  </conditionalFormatting>
  <conditionalFormatting sqref="K235">
    <cfRule type="expression" dxfId="1114" priority="2994">
      <formula>J235="NO CUMPLE"</formula>
    </cfRule>
  </conditionalFormatting>
  <conditionalFormatting sqref="K235">
    <cfRule type="expression" dxfId="1113" priority="2995">
      <formula>J235="CUMPLE"</formula>
    </cfRule>
  </conditionalFormatting>
  <conditionalFormatting sqref="M235">
    <cfRule type="expression" dxfId="1112" priority="2996">
      <formula>L235="NO CUMPLE"</formula>
    </cfRule>
  </conditionalFormatting>
  <conditionalFormatting sqref="M235">
    <cfRule type="expression" dxfId="1111" priority="2997">
      <formula>L235="CUMPLE"</formula>
    </cfRule>
  </conditionalFormatting>
  <conditionalFormatting sqref="J235">
    <cfRule type="cellIs" dxfId="1110" priority="2998" operator="equal">
      <formula>"NO CUMPLE"</formula>
    </cfRule>
  </conditionalFormatting>
  <conditionalFormatting sqref="J235">
    <cfRule type="cellIs" dxfId="1109" priority="2999" operator="equal">
      <formula>"CUMPLE"</formula>
    </cfRule>
  </conditionalFormatting>
  <conditionalFormatting sqref="L235:L237">
    <cfRule type="cellIs" dxfId="1108" priority="3000" operator="equal">
      <formula>"NO CUMPLE"</formula>
    </cfRule>
  </conditionalFormatting>
  <conditionalFormatting sqref="L235:L237">
    <cfRule type="cellIs" dxfId="1107" priority="3001" operator="equal">
      <formula>"CUMPLE"</formula>
    </cfRule>
  </conditionalFormatting>
  <conditionalFormatting sqref="K236:K237">
    <cfRule type="expression" dxfId="1106" priority="3002">
      <formula>J236="NO CUMPLE"</formula>
    </cfRule>
  </conditionalFormatting>
  <conditionalFormatting sqref="K236:K237">
    <cfRule type="expression" dxfId="1105" priority="3003">
      <formula>J236="CUMPLE"</formula>
    </cfRule>
  </conditionalFormatting>
  <conditionalFormatting sqref="J236:J237">
    <cfRule type="cellIs" dxfId="1104" priority="3004" operator="equal">
      <formula>"NO CUMPLE"</formula>
    </cfRule>
  </conditionalFormatting>
  <conditionalFormatting sqref="J236:J237">
    <cfRule type="cellIs" dxfId="1103" priority="3005" operator="equal">
      <formula>"CUMPLE"</formula>
    </cfRule>
  </conditionalFormatting>
  <conditionalFormatting sqref="M236">
    <cfRule type="expression" dxfId="1102" priority="3006">
      <formula>L236="NO CUMPLE"</formula>
    </cfRule>
  </conditionalFormatting>
  <conditionalFormatting sqref="M236">
    <cfRule type="expression" dxfId="1101" priority="3007">
      <formula>L236="CUMPLE"</formula>
    </cfRule>
  </conditionalFormatting>
  <conditionalFormatting sqref="K238">
    <cfRule type="expression" dxfId="1100" priority="3008">
      <formula>J238="NO CUMPLE"</formula>
    </cfRule>
  </conditionalFormatting>
  <conditionalFormatting sqref="K238">
    <cfRule type="expression" dxfId="1099" priority="3009">
      <formula>J238="CUMPLE"</formula>
    </cfRule>
  </conditionalFormatting>
  <conditionalFormatting sqref="M238">
    <cfRule type="expression" dxfId="1098" priority="3010">
      <formula>L238="NO CUMPLE"</formula>
    </cfRule>
  </conditionalFormatting>
  <conditionalFormatting sqref="M238">
    <cfRule type="expression" dxfId="1097" priority="3011">
      <formula>L238="CUMPLE"</formula>
    </cfRule>
  </conditionalFormatting>
  <conditionalFormatting sqref="J238">
    <cfRule type="cellIs" dxfId="1096" priority="3012" operator="equal">
      <formula>"NO CUMPLE"</formula>
    </cfRule>
  </conditionalFormatting>
  <conditionalFormatting sqref="J238">
    <cfRule type="cellIs" dxfId="1095" priority="3013" operator="equal">
      <formula>"CUMPLE"</formula>
    </cfRule>
  </conditionalFormatting>
  <conditionalFormatting sqref="L238:L240">
    <cfRule type="cellIs" dxfId="1094" priority="3014" operator="equal">
      <formula>"NO CUMPLE"</formula>
    </cfRule>
  </conditionalFormatting>
  <conditionalFormatting sqref="L238:L240">
    <cfRule type="cellIs" dxfId="1093" priority="3015" operator="equal">
      <formula>"CUMPLE"</formula>
    </cfRule>
  </conditionalFormatting>
  <conditionalFormatting sqref="K239:K240">
    <cfRule type="expression" dxfId="1092" priority="3016">
      <formula>J239="NO CUMPLE"</formula>
    </cfRule>
  </conditionalFormatting>
  <conditionalFormatting sqref="K239:K240">
    <cfRule type="expression" dxfId="1091" priority="3017">
      <formula>J239="CUMPLE"</formula>
    </cfRule>
  </conditionalFormatting>
  <conditionalFormatting sqref="J239:J240">
    <cfRule type="cellIs" dxfId="1090" priority="3018" operator="equal">
      <formula>"NO CUMPLE"</formula>
    </cfRule>
  </conditionalFormatting>
  <conditionalFormatting sqref="J239:J240">
    <cfRule type="cellIs" dxfId="1089" priority="3019" operator="equal">
      <formula>"CUMPLE"</formula>
    </cfRule>
  </conditionalFormatting>
  <conditionalFormatting sqref="M239">
    <cfRule type="expression" dxfId="1088" priority="3020">
      <formula>L239="NO CUMPLE"</formula>
    </cfRule>
  </conditionalFormatting>
  <conditionalFormatting sqref="M239">
    <cfRule type="expression" dxfId="1087" priority="3021">
      <formula>L239="CUMPLE"</formula>
    </cfRule>
  </conditionalFormatting>
  <conditionalFormatting sqref="K241">
    <cfRule type="expression" dxfId="1086" priority="3022">
      <formula>J241="NO CUMPLE"</formula>
    </cfRule>
  </conditionalFormatting>
  <conditionalFormatting sqref="K241">
    <cfRule type="expression" dxfId="1085" priority="3023">
      <formula>J241="CUMPLE"</formula>
    </cfRule>
  </conditionalFormatting>
  <conditionalFormatting sqref="M241">
    <cfRule type="expression" dxfId="1084" priority="3024">
      <formula>L241="NO CUMPLE"</formula>
    </cfRule>
  </conditionalFormatting>
  <conditionalFormatting sqref="M241">
    <cfRule type="expression" dxfId="1083" priority="3025">
      <formula>L241="CUMPLE"</formula>
    </cfRule>
  </conditionalFormatting>
  <conditionalFormatting sqref="J241">
    <cfRule type="cellIs" dxfId="1082" priority="3026" operator="equal">
      <formula>"NO CUMPLE"</formula>
    </cfRule>
  </conditionalFormatting>
  <conditionalFormatting sqref="J241">
    <cfRule type="cellIs" dxfId="1081" priority="3027" operator="equal">
      <formula>"CUMPLE"</formula>
    </cfRule>
  </conditionalFormatting>
  <conditionalFormatting sqref="L241:L243">
    <cfRule type="cellIs" dxfId="1080" priority="3028" operator="equal">
      <formula>"NO CUMPLE"</formula>
    </cfRule>
  </conditionalFormatting>
  <conditionalFormatting sqref="L241:L243">
    <cfRule type="cellIs" dxfId="1079" priority="3029" operator="equal">
      <formula>"CUMPLE"</formula>
    </cfRule>
  </conditionalFormatting>
  <conditionalFormatting sqref="K242:K243">
    <cfRule type="expression" dxfId="1078" priority="3030">
      <formula>J242="NO CUMPLE"</formula>
    </cfRule>
  </conditionalFormatting>
  <conditionalFormatting sqref="K242:K243">
    <cfRule type="expression" dxfId="1077" priority="3031">
      <formula>J242="CUMPLE"</formula>
    </cfRule>
  </conditionalFormatting>
  <conditionalFormatting sqref="J242:J243">
    <cfRule type="cellIs" dxfId="1076" priority="3032" operator="equal">
      <formula>"NO CUMPLE"</formula>
    </cfRule>
  </conditionalFormatting>
  <conditionalFormatting sqref="J242:J243">
    <cfRule type="cellIs" dxfId="1075" priority="3033" operator="equal">
      <formula>"CUMPLE"</formula>
    </cfRule>
  </conditionalFormatting>
  <conditionalFormatting sqref="M242">
    <cfRule type="expression" dxfId="1074" priority="3034">
      <formula>L242="NO CUMPLE"</formula>
    </cfRule>
  </conditionalFormatting>
  <conditionalFormatting sqref="M242">
    <cfRule type="expression" dxfId="1073" priority="3035">
      <formula>L242="CUMPLE"</formula>
    </cfRule>
  </conditionalFormatting>
  <conditionalFormatting sqref="K244">
    <cfRule type="expression" dxfId="1072" priority="3036">
      <formula>J244="NO CUMPLE"</formula>
    </cfRule>
  </conditionalFormatting>
  <conditionalFormatting sqref="K244">
    <cfRule type="expression" dxfId="1071" priority="3037">
      <formula>J244="CUMPLE"</formula>
    </cfRule>
  </conditionalFormatting>
  <conditionalFormatting sqref="M244">
    <cfRule type="expression" dxfId="1070" priority="3038">
      <formula>L244="NO CUMPLE"</formula>
    </cfRule>
  </conditionalFormatting>
  <conditionalFormatting sqref="M244">
    <cfRule type="expression" dxfId="1069" priority="3039">
      <formula>L244="CUMPLE"</formula>
    </cfRule>
  </conditionalFormatting>
  <conditionalFormatting sqref="J244">
    <cfRule type="cellIs" dxfId="1068" priority="3040" operator="equal">
      <formula>"NO CUMPLE"</formula>
    </cfRule>
  </conditionalFormatting>
  <conditionalFormatting sqref="J244">
    <cfRule type="cellIs" dxfId="1067" priority="3041" operator="equal">
      <formula>"CUMPLE"</formula>
    </cfRule>
  </conditionalFormatting>
  <conditionalFormatting sqref="L244:L246">
    <cfRule type="cellIs" dxfId="1066" priority="3042" operator="equal">
      <formula>"NO CUMPLE"</formula>
    </cfRule>
  </conditionalFormatting>
  <conditionalFormatting sqref="L244:L246">
    <cfRule type="cellIs" dxfId="1065" priority="3043" operator="equal">
      <formula>"CUMPLE"</formula>
    </cfRule>
  </conditionalFormatting>
  <conditionalFormatting sqref="K245:K246">
    <cfRule type="expression" dxfId="1064" priority="3044">
      <formula>J245="NO CUMPLE"</formula>
    </cfRule>
  </conditionalFormatting>
  <conditionalFormatting sqref="K245:K246">
    <cfRule type="expression" dxfId="1063" priority="3045">
      <formula>J245="CUMPLE"</formula>
    </cfRule>
  </conditionalFormatting>
  <conditionalFormatting sqref="J245:J246">
    <cfRule type="cellIs" dxfId="1062" priority="3046" operator="equal">
      <formula>"NO CUMPLE"</formula>
    </cfRule>
  </conditionalFormatting>
  <conditionalFormatting sqref="J245:J246">
    <cfRule type="cellIs" dxfId="1061" priority="3047" operator="equal">
      <formula>"CUMPLE"</formula>
    </cfRule>
  </conditionalFormatting>
  <conditionalFormatting sqref="M245">
    <cfRule type="expression" dxfId="1060" priority="3048">
      <formula>L245="NO CUMPLE"</formula>
    </cfRule>
  </conditionalFormatting>
  <conditionalFormatting sqref="M245">
    <cfRule type="expression" dxfId="1059" priority="3049">
      <formula>L245="CUMPLE"</formula>
    </cfRule>
  </conditionalFormatting>
  <conditionalFormatting sqref="K247">
    <cfRule type="expression" dxfId="1058" priority="3050">
      <formula>J247="NO CUMPLE"</formula>
    </cfRule>
  </conditionalFormatting>
  <conditionalFormatting sqref="K247">
    <cfRule type="expression" dxfId="1057" priority="3051">
      <formula>J247="CUMPLE"</formula>
    </cfRule>
  </conditionalFormatting>
  <conditionalFormatting sqref="M247">
    <cfRule type="expression" dxfId="1056" priority="3052">
      <formula>L247="NO CUMPLE"</formula>
    </cfRule>
  </conditionalFormatting>
  <conditionalFormatting sqref="M247">
    <cfRule type="expression" dxfId="1055" priority="3053">
      <formula>L247="CUMPLE"</formula>
    </cfRule>
  </conditionalFormatting>
  <conditionalFormatting sqref="J247">
    <cfRule type="cellIs" dxfId="1054" priority="3054" operator="equal">
      <formula>"NO CUMPLE"</formula>
    </cfRule>
  </conditionalFormatting>
  <conditionalFormatting sqref="J247">
    <cfRule type="cellIs" dxfId="1053" priority="3055" operator="equal">
      <formula>"CUMPLE"</formula>
    </cfRule>
  </conditionalFormatting>
  <conditionalFormatting sqref="L247:L249">
    <cfRule type="cellIs" dxfId="1052" priority="3056" operator="equal">
      <formula>"NO CUMPLE"</formula>
    </cfRule>
  </conditionalFormatting>
  <conditionalFormatting sqref="L247:L249">
    <cfRule type="cellIs" dxfId="1051" priority="3057" operator="equal">
      <formula>"CUMPLE"</formula>
    </cfRule>
  </conditionalFormatting>
  <conditionalFormatting sqref="K248:K249">
    <cfRule type="expression" dxfId="1050" priority="3058">
      <formula>J248="NO CUMPLE"</formula>
    </cfRule>
  </conditionalFormatting>
  <conditionalFormatting sqref="K248:K249">
    <cfRule type="expression" dxfId="1049" priority="3059">
      <formula>J248="CUMPLE"</formula>
    </cfRule>
  </conditionalFormatting>
  <conditionalFormatting sqref="J248:J249">
    <cfRule type="cellIs" dxfId="1048" priority="3060" operator="equal">
      <formula>"NO CUMPLE"</formula>
    </cfRule>
  </conditionalFormatting>
  <conditionalFormatting sqref="J248:J249">
    <cfRule type="cellIs" dxfId="1047" priority="3061" operator="equal">
      <formula>"CUMPLE"</formula>
    </cfRule>
  </conditionalFormatting>
  <conditionalFormatting sqref="M248">
    <cfRule type="expression" dxfId="1046" priority="3062">
      <formula>L248="NO CUMPLE"</formula>
    </cfRule>
  </conditionalFormatting>
  <conditionalFormatting sqref="M248">
    <cfRule type="expression" dxfId="1045" priority="3063">
      <formula>L248="CUMPLE"</formula>
    </cfRule>
  </conditionalFormatting>
  <conditionalFormatting sqref="K257">
    <cfRule type="expression" dxfId="1044" priority="3064">
      <formula>J257="NO CUMPLE"</formula>
    </cfRule>
  </conditionalFormatting>
  <conditionalFormatting sqref="K257">
    <cfRule type="expression" dxfId="1043" priority="3065">
      <formula>J257="CUMPLE"</formula>
    </cfRule>
  </conditionalFormatting>
  <conditionalFormatting sqref="M257">
    <cfRule type="expression" dxfId="1042" priority="3066">
      <formula>L257="NO CUMPLE"</formula>
    </cfRule>
  </conditionalFormatting>
  <conditionalFormatting sqref="M257">
    <cfRule type="expression" dxfId="1041" priority="3067">
      <formula>L257="CUMPLE"</formula>
    </cfRule>
  </conditionalFormatting>
  <conditionalFormatting sqref="J257">
    <cfRule type="cellIs" dxfId="1040" priority="3068" operator="equal">
      <formula>"NO CUMPLE"</formula>
    </cfRule>
  </conditionalFormatting>
  <conditionalFormatting sqref="J257">
    <cfRule type="cellIs" dxfId="1039" priority="3069" operator="equal">
      <formula>"CUMPLE"</formula>
    </cfRule>
  </conditionalFormatting>
  <conditionalFormatting sqref="L257:L259">
    <cfRule type="cellIs" dxfId="1038" priority="3070" operator="equal">
      <formula>"NO CUMPLE"</formula>
    </cfRule>
  </conditionalFormatting>
  <conditionalFormatting sqref="L257:L259">
    <cfRule type="cellIs" dxfId="1037" priority="3071" operator="equal">
      <formula>"CUMPLE"</formula>
    </cfRule>
  </conditionalFormatting>
  <conditionalFormatting sqref="K258:K259">
    <cfRule type="expression" dxfId="1036" priority="3072">
      <formula>J258="NO CUMPLE"</formula>
    </cfRule>
  </conditionalFormatting>
  <conditionalFormatting sqref="K258:K259">
    <cfRule type="expression" dxfId="1035" priority="3073">
      <formula>J258="CUMPLE"</formula>
    </cfRule>
  </conditionalFormatting>
  <conditionalFormatting sqref="J258:J259">
    <cfRule type="cellIs" dxfId="1034" priority="3074" operator="equal">
      <formula>"NO CUMPLE"</formula>
    </cfRule>
  </conditionalFormatting>
  <conditionalFormatting sqref="J258:J259">
    <cfRule type="cellIs" dxfId="1033" priority="3075" operator="equal">
      <formula>"CUMPLE"</formula>
    </cfRule>
  </conditionalFormatting>
  <conditionalFormatting sqref="M258">
    <cfRule type="expression" dxfId="1032" priority="3076">
      <formula>L258="NO CUMPLE"</formula>
    </cfRule>
  </conditionalFormatting>
  <conditionalFormatting sqref="M258">
    <cfRule type="expression" dxfId="1031" priority="3077">
      <formula>L258="CUMPLE"</formula>
    </cfRule>
  </conditionalFormatting>
  <conditionalFormatting sqref="K260">
    <cfRule type="expression" dxfId="1030" priority="3078">
      <formula>J260="NO CUMPLE"</formula>
    </cfRule>
  </conditionalFormatting>
  <conditionalFormatting sqref="K260">
    <cfRule type="expression" dxfId="1029" priority="3079">
      <formula>J260="CUMPLE"</formula>
    </cfRule>
  </conditionalFormatting>
  <conditionalFormatting sqref="M260">
    <cfRule type="expression" dxfId="1028" priority="3080">
      <formula>L260="NO CUMPLE"</formula>
    </cfRule>
  </conditionalFormatting>
  <conditionalFormatting sqref="M260">
    <cfRule type="expression" dxfId="1027" priority="3081">
      <formula>L260="CUMPLE"</formula>
    </cfRule>
  </conditionalFormatting>
  <conditionalFormatting sqref="J260">
    <cfRule type="cellIs" dxfId="1026" priority="3082" operator="equal">
      <formula>"NO CUMPLE"</formula>
    </cfRule>
  </conditionalFormatting>
  <conditionalFormatting sqref="J260">
    <cfRule type="cellIs" dxfId="1025" priority="3083" operator="equal">
      <formula>"CUMPLE"</formula>
    </cfRule>
  </conditionalFormatting>
  <conditionalFormatting sqref="L260:L262">
    <cfRule type="cellIs" dxfId="1024" priority="3084" operator="equal">
      <formula>"NO CUMPLE"</formula>
    </cfRule>
  </conditionalFormatting>
  <conditionalFormatting sqref="L260:L262">
    <cfRule type="cellIs" dxfId="1023" priority="3085" operator="equal">
      <formula>"CUMPLE"</formula>
    </cfRule>
  </conditionalFormatting>
  <conditionalFormatting sqref="K261:K262">
    <cfRule type="expression" dxfId="1022" priority="3086">
      <formula>J261="NO CUMPLE"</formula>
    </cfRule>
  </conditionalFormatting>
  <conditionalFormatting sqref="K261:K262">
    <cfRule type="expression" dxfId="1021" priority="3087">
      <formula>J261="CUMPLE"</formula>
    </cfRule>
  </conditionalFormatting>
  <conditionalFormatting sqref="J261:J262">
    <cfRule type="cellIs" dxfId="1020" priority="3088" operator="equal">
      <formula>"NO CUMPLE"</formula>
    </cfRule>
  </conditionalFormatting>
  <conditionalFormatting sqref="J261:J262">
    <cfRule type="cellIs" dxfId="1019" priority="3089" operator="equal">
      <formula>"CUMPLE"</formula>
    </cfRule>
  </conditionalFormatting>
  <conditionalFormatting sqref="M261">
    <cfRule type="expression" dxfId="1018" priority="3090">
      <formula>L261="NO CUMPLE"</formula>
    </cfRule>
  </conditionalFormatting>
  <conditionalFormatting sqref="M261">
    <cfRule type="expression" dxfId="1017" priority="3091">
      <formula>L261="CUMPLE"</formula>
    </cfRule>
  </conditionalFormatting>
  <conditionalFormatting sqref="K263">
    <cfRule type="expression" dxfId="1016" priority="3092">
      <formula>J263="NO CUMPLE"</formula>
    </cfRule>
  </conditionalFormatting>
  <conditionalFormatting sqref="K263">
    <cfRule type="expression" dxfId="1015" priority="3093">
      <formula>J263="CUMPLE"</formula>
    </cfRule>
  </conditionalFormatting>
  <conditionalFormatting sqref="M263">
    <cfRule type="expression" dxfId="1014" priority="3094">
      <formula>L263="NO CUMPLE"</formula>
    </cfRule>
  </conditionalFormatting>
  <conditionalFormatting sqref="M263">
    <cfRule type="expression" dxfId="1013" priority="3095">
      <formula>L263="CUMPLE"</formula>
    </cfRule>
  </conditionalFormatting>
  <conditionalFormatting sqref="J263">
    <cfRule type="cellIs" dxfId="1012" priority="3096" operator="equal">
      <formula>"NO CUMPLE"</formula>
    </cfRule>
  </conditionalFormatting>
  <conditionalFormatting sqref="J263">
    <cfRule type="cellIs" dxfId="1011" priority="3097" operator="equal">
      <formula>"CUMPLE"</formula>
    </cfRule>
  </conditionalFormatting>
  <conditionalFormatting sqref="L263:L265">
    <cfRule type="cellIs" dxfId="1010" priority="3098" operator="equal">
      <formula>"NO CUMPLE"</formula>
    </cfRule>
  </conditionalFormatting>
  <conditionalFormatting sqref="L263:L265">
    <cfRule type="cellIs" dxfId="1009" priority="3099" operator="equal">
      <formula>"CUMPLE"</formula>
    </cfRule>
  </conditionalFormatting>
  <conditionalFormatting sqref="K264:K265">
    <cfRule type="expression" dxfId="1008" priority="3100">
      <formula>J264="NO CUMPLE"</formula>
    </cfRule>
  </conditionalFormatting>
  <conditionalFormatting sqref="K264:K265">
    <cfRule type="expression" dxfId="1007" priority="3101">
      <formula>J264="CUMPLE"</formula>
    </cfRule>
  </conditionalFormatting>
  <conditionalFormatting sqref="J264:J265">
    <cfRule type="cellIs" dxfId="1006" priority="3102" operator="equal">
      <formula>"NO CUMPLE"</formula>
    </cfRule>
  </conditionalFormatting>
  <conditionalFormatting sqref="J264:J265">
    <cfRule type="cellIs" dxfId="1005" priority="3103" operator="equal">
      <formula>"CUMPLE"</formula>
    </cfRule>
  </conditionalFormatting>
  <conditionalFormatting sqref="M264">
    <cfRule type="expression" dxfId="1004" priority="3104">
      <formula>L264="NO CUMPLE"</formula>
    </cfRule>
  </conditionalFormatting>
  <conditionalFormatting sqref="M264">
    <cfRule type="expression" dxfId="1003" priority="3105">
      <formula>L264="CUMPLE"</formula>
    </cfRule>
  </conditionalFormatting>
  <conditionalFormatting sqref="K266">
    <cfRule type="expression" dxfId="1002" priority="3106">
      <formula>J266="NO CUMPLE"</formula>
    </cfRule>
  </conditionalFormatting>
  <conditionalFormatting sqref="K266">
    <cfRule type="expression" dxfId="1001" priority="3107">
      <formula>J266="CUMPLE"</formula>
    </cfRule>
  </conditionalFormatting>
  <conditionalFormatting sqref="M266">
    <cfRule type="expression" dxfId="1000" priority="3108">
      <formula>L266="NO CUMPLE"</formula>
    </cfRule>
  </conditionalFormatting>
  <conditionalFormatting sqref="M266">
    <cfRule type="expression" dxfId="999" priority="3109">
      <formula>L266="CUMPLE"</formula>
    </cfRule>
  </conditionalFormatting>
  <conditionalFormatting sqref="J266">
    <cfRule type="cellIs" dxfId="998" priority="3110" operator="equal">
      <formula>"NO CUMPLE"</formula>
    </cfRule>
  </conditionalFormatting>
  <conditionalFormatting sqref="J266">
    <cfRule type="cellIs" dxfId="997" priority="3111" operator="equal">
      <formula>"CUMPLE"</formula>
    </cfRule>
  </conditionalFormatting>
  <conditionalFormatting sqref="L266:L268">
    <cfRule type="cellIs" dxfId="996" priority="3112" operator="equal">
      <formula>"NO CUMPLE"</formula>
    </cfRule>
  </conditionalFormatting>
  <conditionalFormatting sqref="L266:L268">
    <cfRule type="cellIs" dxfId="995" priority="3113" operator="equal">
      <formula>"CUMPLE"</formula>
    </cfRule>
  </conditionalFormatting>
  <conditionalFormatting sqref="K267:K268">
    <cfRule type="expression" dxfId="994" priority="3114">
      <formula>J267="NO CUMPLE"</formula>
    </cfRule>
  </conditionalFormatting>
  <conditionalFormatting sqref="K267:K268">
    <cfRule type="expression" dxfId="993" priority="3115">
      <formula>J267="CUMPLE"</formula>
    </cfRule>
  </conditionalFormatting>
  <conditionalFormatting sqref="J267:J268">
    <cfRule type="cellIs" dxfId="992" priority="3116" operator="equal">
      <formula>"NO CUMPLE"</formula>
    </cfRule>
  </conditionalFormatting>
  <conditionalFormatting sqref="J267:J268">
    <cfRule type="cellIs" dxfId="991" priority="3117" operator="equal">
      <formula>"CUMPLE"</formula>
    </cfRule>
  </conditionalFormatting>
  <conditionalFormatting sqref="M267">
    <cfRule type="expression" dxfId="990" priority="3118">
      <formula>L267="NO CUMPLE"</formula>
    </cfRule>
  </conditionalFormatting>
  <conditionalFormatting sqref="M267">
    <cfRule type="expression" dxfId="989" priority="3119">
      <formula>L267="CUMPLE"</formula>
    </cfRule>
  </conditionalFormatting>
  <conditionalFormatting sqref="K269">
    <cfRule type="expression" dxfId="988" priority="3120">
      <formula>J269="NO CUMPLE"</formula>
    </cfRule>
  </conditionalFormatting>
  <conditionalFormatting sqref="K269">
    <cfRule type="expression" dxfId="987" priority="3121">
      <formula>J269="CUMPLE"</formula>
    </cfRule>
  </conditionalFormatting>
  <conditionalFormatting sqref="M269">
    <cfRule type="expression" dxfId="986" priority="3122">
      <formula>L269="NO CUMPLE"</formula>
    </cfRule>
  </conditionalFormatting>
  <conditionalFormatting sqref="M269">
    <cfRule type="expression" dxfId="985" priority="3123">
      <formula>L269="CUMPLE"</formula>
    </cfRule>
  </conditionalFormatting>
  <conditionalFormatting sqref="J269">
    <cfRule type="cellIs" dxfId="984" priority="3124" operator="equal">
      <formula>"NO CUMPLE"</formula>
    </cfRule>
  </conditionalFormatting>
  <conditionalFormatting sqref="J269">
    <cfRule type="cellIs" dxfId="983" priority="3125" operator="equal">
      <formula>"CUMPLE"</formula>
    </cfRule>
  </conditionalFormatting>
  <conditionalFormatting sqref="L269:L271">
    <cfRule type="cellIs" dxfId="982" priority="3126" operator="equal">
      <formula>"NO CUMPLE"</formula>
    </cfRule>
  </conditionalFormatting>
  <conditionalFormatting sqref="L269:L271">
    <cfRule type="cellIs" dxfId="981" priority="3127" operator="equal">
      <formula>"CUMPLE"</formula>
    </cfRule>
  </conditionalFormatting>
  <conditionalFormatting sqref="K270:K271">
    <cfRule type="expression" dxfId="980" priority="3128">
      <formula>J270="NO CUMPLE"</formula>
    </cfRule>
  </conditionalFormatting>
  <conditionalFormatting sqref="K270:K271">
    <cfRule type="expression" dxfId="979" priority="3129">
      <formula>J270="CUMPLE"</formula>
    </cfRule>
  </conditionalFormatting>
  <conditionalFormatting sqref="J270:J271">
    <cfRule type="cellIs" dxfId="978" priority="3130" operator="equal">
      <formula>"NO CUMPLE"</formula>
    </cfRule>
  </conditionalFormatting>
  <conditionalFormatting sqref="J270:J271">
    <cfRule type="cellIs" dxfId="977" priority="3131" operator="equal">
      <formula>"CUMPLE"</formula>
    </cfRule>
  </conditionalFormatting>
  <conditionalFormatting sqref="M270">
    <cfRule type="expression" dxfId="976" priority="3132">
      <formula>L270="NO CUMPLE"</formula>
    </cfRule>
  </conditionalFormatting>
  <conditionalFormatting sqref="M270">
    <cfRule type="expression" dxfId="975" priority="3133">
      <formula>L270="CUMPLE"</formula>
    </cfRule>
  </conditionalFormatting>
  <conditionalFormatting sqref="K279">
    <cfRule type="expression" dxfId="974" priority="3134">
      <formula>J279="NO CUMPLE"</formula>
    </cfRule>
  </conditionalFormatting>
  <conditionalFormatting sqref="K279">
    <cfRule type="expression" dxfId="973" priority="3135">
      <formula>J279="CUMPLE"</formula>
    </cfRule>
  </conditionalFormatting>
  <conditionalFormatting sqref="M279">
    <cfRule type="expression" dxfId="972" priority="3136">
      <formula>L279="NO CUMPLE"</formula>
    </cfRule>
  </conditionalFormatting>
  <conditionalFormatting sqref="M279">
    <cfRule type="expression" dxfId="971" priority="3137">
      <formula>L279="CUMPLE"</formula>
    </cfRule>
  </conditionalFormatting>
  <conditionalFormatting sqref="J279">
    <cfRule type="cellIs" dxfId="970" priority="3138" operator="equal">
      <formula>"NO CUMPLE"</formula>
    </cfRule>
  </conditionalFormatting>
  <conditionalFormatting sqref="J279">
    <cfRule type="cellIs" dxfId="969" priority="3139" operator="equal">
      <formula>"CUMPLE"</formula>
    </cfRule>
  </conditionalFormatting>
  <conditionalFormatting sqref="L279:L281">
    <cfRule type="cellIs" dxfId="968" priority="3140" operator="equal">
      <formula>"NO CUMPLE"</formula>
    </cfRule>
  </conditionalFormatting>
  <conditionalFormatting sqref="L279:L281">
    <cfRule type="cellIs" dxfId="967" priority="3141" operator="equal">
      <formula>"CUMPLE"</formula>
    </cfRule>
  </conditionalFormatting>
  <conditionalFormatting sqref="K280:K281">
    <cfRule type="expression" dxfId="966" priority="3142">
      <formula>J280="NO CUMPLE"</formula>
    </cfRule>
  </conditionalFormatting>
  <conditionalFormatting sqref="K280:K281">
    <cfRule type="expression" dxfId="965" priority="3143">
      <formula>J280="CUMPLE"</formula>
    </cfRule>
  </conditionalFormatting>
  <conditionalFormatting sqref="J280:J281">
    <cfRule type="cellIs" dxfId="964" priority="3144" operator="equal">
      <formula>"NO CUMPLE"</formula>
    </cfRule>
  </conditionalFormatting>
  <conditionalFormatting sqref="J280:J281">
    <cfRule type="cellIs" dxfId="963" priority="3145" operator="equal">
      <formula>"CUMPLE"</formula>
    </cfRule>
  </conditionalFormatting>
  <conditionalFormatting sqref="M280">
    <cfRule type="expression" dxfId="962" priority="3146">
      <formula>L280="NO CUMPLE"</formula>
    </cfRule>
  </conditionalFormatting>
  <conditionalFormatting sqref="M280">
    <cfRule type="expression" dxfId="961" priority="3147">
      <formula>L280="CUMPLE"</formula>
    </cfRule>
  </conditionalFormatting>
  <conditionalFormatting sqref="K282">
    <cfRule type="expression" dxfId="960" priority="3148">
      <formula>J282="NO CUMPLE"</formula>
    </cfRule>
  </conditionalFormatting>
  <conditionalFormatting sqref="K282">
    <cfRule type="expression" dxfId="959" priority="3149">
      <formula>J282="CUMPLE"</formula>
    </cfRule>
  </conditionalFormatting>
  <conditionalFormatting sqref="M282">
    <cfRule type="expression" dxfId="958" priority="3150">
      <formula>L282="NO CUMPLE"</formula>
    </cfRule>
  </conditionalFormatting>
  <conditionalFormatting sqref="M282">
    <cfRule type="expression" dxfId="957" priority="3151">
      <formula>L282="CUMPLE"</formula>
    </cfRule>
  </conditionalFormatting>
  <conditionalFormatting sqref="J282">
    <cfRule type="cellIs" dxfId="956" priority="3152" operator="equal">
      <formula>"NO CUMPLE"</formula>
    </cfRule>
  </conditionalFormatting>
  <conditionalFormatting sqref="J282">
    <cfRule type="cellIs" dxfId="955" priority="3153" operator="equal">
      <formula>"CUMPLE"</formula>
    </cfRule>
  </conditionalFormatting>
  <conditionalFormatting sqref="L282:L284">
    <cfRule type="cellIs" dxfId="954" priority="3154" operator="equal">
      <formula>"NO CUMPLE"</formula>
    </cfRule>
  </conditionalFormatting>
  <conditionalFormatting sqref="L282:L284">
    <cfRule type="cellIs" dxfId="953" priority="3155" operator="equal">
      <formula>"CUMPLE"</formula>
    </cfRule>
  </conditionalFormatting>
  <conditionalFormatting sqref="K283:K284">
    <cfRule type="expression" dxfId="952" priority="3156">
      <formula>J283="NO CUMPLE"</formula>
    </cfRule>
  </conditionalFormatting>
  <conditionalFormatting sqref="K283:K284">
    <cfRule type="expression" dxfId="951" priority="3157">
      <formula>J283="CUMPLE"</formula>
    </cfRule>
  </conditionalFormatting>
  <conditionalFormatting sqref="J283:J284">
    <cfRule type="cellIs" dxfId="950" priority="3158" operator="equal">
      <formula>"NO CUMPLE"</formula>
    </cfRule>
  </conditionalFormatting>
  <conditionalFormatting sqref="J283:J284">
    <cfRule type="cellIs" dxfId="949" priority="3159" operator="equal">
      <formula>"CUMPLE"</formula>
    </cfRule>
  </conditionalFormatting>
  <conditionalFormatting sqref="M283">
    <cfRule type="expression" dxfId="948" priority="3160">
      <formula>L283="NO CUMPLE"</formula>
    </cfRule>
  </conditionalFormatting>
  <conditionalFormatting sqref="M283">
    <cfRule type="expression" dxfId="947" priority="3161">
      <formula>L283="CUMPLE"</formula>
    </cfRule>
  </conditionalFormatting>
  <conditionalFormatting sqref="K285">
    <cfRule type="expression" dxfId="946" priority="3162">
      <formula>J285="NO CUMPLE"</formula>
    </cfRule>
  </conditionalFormatting>
  <conditionalFormatting sqref="K285">
    <cfRule type="expression" dxfId="945" priority="3163">
      <formula>J285="CUMPLE"</formula>
    </cfRule>
  </conditionalFormatting>
  <conditionalFormatting sqref="M285">
    <cfRule type="expression" dxfId="944" priority="3164">
      <formula>L285="NO CUMPLE"</formula>
    </cfRule>
  </conditionalFormatting>
  <conditionalFormatting sqref="M285">
    <cfRule type="expression" dxfId="943" priority="3165">
      <formula>L285="CUMPLE"</formula>
    </cfRule>
  </conditionalFormatting>
  <conditionalFormatting sqref="J285">
    <cfRule type="cellIs" dxfId="942" priority="3166" operator="equal">
      <formula>"NO CUMPLE"</formula>
    </cfRule>
  </conditionalFormatting>
  <conditionalFormatting sqref="J285">
    <cfRule type="cellIs" dxfId="941" priority="3167" operator="equal">
      <formula>"CUMPLE"</formula>
    </cfRule>
  </conditionalFormatting>
  <conditionalFormatting sqref="L285:L287">
    <cfRule type="cellIs" dxfId="940" priority="3168" operator="equal">
      <formula>"NO CUMPLE"</formula>
    </cfRule>
  </conditionalFormatting>
  <conditionalFormatting sqref="L285:L287">
    <cfRule type="cellIs" dxfId="939" priority="3169" operator="equal">
      <formula>"CUMPLE"</formula>
    </cfRule>
  </conditionalFormatting>
  <conditionalFormatting sqref="K286:K287">
    <cfRule type="expression" dxfId="938" priority="3170">
      <formula>J286="NO CUMPLE"</formula>
    </cfRule>
  </conditionalFormatting>
  <conditionalFormatting sqref="K286:K287">
    <cfRule type="expression" dxfId="937" priority="3171">
      <formula>J286="CUMPLE"</formula>
    </cfRule>
  </conditionalFormatting>
  <conditionalFormatting sqref="J286:J287">
    <cfRule type="cellIs" dxfId="936" priority="3172" operator="equal">
      <formula>"NO CUMPLE"</formula>
    </cfRule>
  </conditionalFormatting>
  <conditionalFormatting sqref="J286:J287">
    <cfRule type="cellIs" dxfId="935" priority="3173" operator="equal">
      <formula>"CUMPLE"</formula>
    </cfRule>
  </conditionalFormatting>
  <conditionalFormatting sqref="M286">
    <cfRule type="expression" dxfId="934" priority="3174">
      <formula>L286="NO CUMPLE"</formula>
    </cfRule>
  </conditionalFormatting>
  <conditionalFormatting sqref="M286">
    <cfRule type="expression" dxfId="933" priority="3175">
      <formula>L286="CUMPLE"</formula>
    </cfRule>
  </conditionalFormatting>
  <conditionalFormatting sqref="K288">
    <cfRule type="expression" dxfId="932" priority="3176">
      <formula>J288="NO CUMPLE"</formula>
    </cfRule>
  </conditionalFormatting>
  <conditionalFormatting sqref="K288">
    <cfRule type="expression" dxfId="931" priority="3177">
      <formula>J288="CUMPLE"</formula>
    </cfRule>
  </conditionalFormatting>
  <conditionalFormatting sqref="M288">
    <cfRule type="expression" dxfId="930" priority="3178">
      <formula>L288="NO CUMPLE"</formula>
    </cfRule>
  </conditionalFormatting>
  <conditionalFormatting sqref="M288">
    <cfRule type="expression" dxfId="929" priority="3179">
      <formula>L288="CUMPLE"</formula>
    </cfRule>
  </conditionalFormatting>
  <conditionalFormatting sqref="J288">
    <cfRule type="cellIs" dxfId="928" priority="3180" operator="equal">
      <formula>"NO CUMPLE"</formula>
    </cfRule>
  </conditionalFormatting>
  <conditionalFormatting sqref="J288">
    <cfRule type="cellIs" dxfId="927" priority="3181" operator="equal">
      <formula>"CUMPLE"</formula>
    </cfRule>
  </conditionalFormatting>
  <conditionalFormatting sqref="L288:L290">
    <cfRule type="cellIs" dxfId="926" priority="3182" operator="equal">
      <formula>"NO CUMPLE"</formula>
    </cfRule>
  </conditionalFormatting>
  <conditionalFormatting sqref="L288:L290">
    <cfRule type="cellIs" dxfId="925" priority="3183" operator="equal">
      <formula>"CUMPLE"</formula>
    </cfRule>
  </conditionalFormatting>
  <conditionalFormatting sqref="K289:K290">
    <cfRule type="expression" dxfId="924" priority="3184">
      <formula>J289="NO CUMPLE"</formula>
    </cfRule>
  </conditionalFormatting>
  <conditionalFormatting sqref="K289:K290">
    <cfRule type="expression" dxfId="923" priority="3185">
      <formula>J289="CUMPLE"</formula>
    </cfRule>
  </conditionalFormatting>
  <conditionalFormatting sqref="J289:J290">
    <cfRule type="cellIs" dxfId="922" priority="3186" operator="equal">
      <formula>"NO CUMPLE"</formula>
    </cfRule>
  </conditionalFormatting>
  <conditionalFormatting sqref="J289:J290">
    <cfRule type="cellIs" dxfId="921" priority="3187" operator="equal">
      <formula>"CUMPLE"</formula>
    </cfRule>
  </conditionalFormatting>
  <conditionalFormatting sqref="M289">
    <cfRule type="expression" dxfId="920" priority="3188">
      <formula>L289="NO CUMPLE"</formula>
    </cfRule>
  </conditionalFormatting>
  <conditionalFormatting sqref="M289">
    <cfRule type="expression" dxfId="919" priority="3189">
      <formula>L289="CUMPLE"</formula>
    </cfRule>
  </conditionalFormatting>
  <conditionalFormatting sqref="K291">
    <cfRule type="expression" dxfId="918" priority="3190">
      <formula>J291="NO CUMPLE"</formula>
    </cfRule>
  </conditionalFormatting>
  <conditionalFormatting sqref="K291">
    <cfRule type="expression" dxfId="917" priority="3191">
      <formula>J291="CUMPLE"</formula>
    </cfRule>
  </conditionalFormatting>
  <conditionalFormatting sqref="M291">
    <cfRule type="expression" dxfId="916" priority="3192">
      <formula>L291="NO CUMPLE"</formula>
    </cfRule>
  </conditionalFormatting>
  <conditionalFormatting sqref="M291">
    <cfRule type="expression" dxfId="915" priority="3193">
      <formula>L291="CUMPLE"</formula>
    </cfRule>
  </conditionalFormatting>
  <conditionalFormatting sqref="J291">
    <cfRule type="cellIs" dxfId="914" priority="3194" operator="equal">
      <formula>"NO CUMPLE"</formula>
    </cfRule>
  </conditionalFormatting>
  <conditionalFormatting sqref="J291">
    <cfRule type="cellIs" dxfId="913" priority="3195" operator="equal">
      <formula>"CUMPLE"</formula>
    </cfRule>
  </conditionalFormatting>
  <conditionalFormatting sqref="L291:L293">
    <cfRule type="cellIs" dxfId="912" priority="3196" operator="equal">
      <formula>"NO CUMPLE"</formula>
    </cfRule>
  </conditionalFormatting>
  <conditionalFormatting sqref="L291:L293">
    <cfRule type="cellIs" dxfId="911" priority="3197" operator="equal">
      <formula>"CUMPLE"</formula>
    </cfRule>
  </conditionalFormatting>
  <conditionalFormatting sqref="K292:K293">
    <cfRule type="expression" dxfId="910" priority="3198">
      <formula>J292="NO CUMPLE"</formula>
    </cfRule>
  </conditionalFormatting>
  <conditionalFormatting sqref="K292:K293">
    <cfRule type="expression" dxfId="909" priority="3199">
      <formula>J292="CUMPLE"</formula>
    </cfRule>
  </conditionalFormatting>
  <conditionalFormatting sqref="J292:J293">
    <cfRule type="cellIs" dxfId="908" priority="3200" operator="equal">
      <formula>"NO CUMPLE"</formula>
    </cfRule>
  </conditionalFormatting>
  <conditionalFormatting sqref="J292:J293">
    <cfRule type="cellIs" dxfId="907" priority="3201" operator="equal">
      <formula>"CUMPLE"</formula>
    </cfRule>
  </conditionalFormatting>
  <conditionalFormatting sqref="M292">
    <cfRule type="expression" dxfId="906" priority="3202">
      <formula>L292="NO CUMPLE"</formula>
    </cfRule>
  </conditionalFormatting>
  <conditionalFormatting sqref="M292">
    <cfRule type="expression" dxfId="905" priority="3203">
      <formula>L292="CUMPLE"</formula>
    </cfRule>
  </conditionalFormatting>
  <conditionalFormatting sqref="N19">
    <cfRule type="expression" dxfId="904" priority="3204">
      <formula>N19=" "</formula>
    </cfRule>
  </conditionalFormatting>
  <conditionalFormatting sqref="N19">
    <cfRule type="expression" dxfId="903" priority="3205">
      <formula>N19="NO PRESENTÓ CERTIFICADO"</formula>
    </cfRule>
  </conditionalFormatting>
  <conditionalFormatting sqref="N19">
    <cfRule type="expression" dxfId="902" priority="3206">
      <formula>N19="PRESENTÓ CERTIFICADO"</formula>
    </cfRule>
  </conditionalFormatting>
  <conditionalFormatting sqref="O19">
    <cfRule type="cellIs" dxfId="901" priority="3207" operator="equal">
      <formula>"PENDIENTE POR DESCRIPCIÓN"</formula>
    </cfRule>
  </conditionalFormatting>
  <conditionalFormatting sqref="O19">
    <cfRule type="cellIs" dxfId="900" priority="3208" operator="equal">
      <formula>"DESCRIPCIÓN INSUFICIENTE"</formula>
    </cfRule>
  </conditionalFormatting>
  <conditionalFormatting sqref="O19">
    <cfRule type="cellIs" dxfId="899" priority="3209" operator="equal">
      <formula>"NO ESTÁ ACORDE A ITEM 5.2.1 (T.R.)"</formula>
    </cfRule>
  </conditionalFormatting>
  <conditionalFormatting sqref="O19">
    <cfRule type="cellIs" dxfId="898" priority="3210" operator="equal">
      <formula>"ACORDE A ITEM 5.2.1 (T.R.)"</formula>
    </cfRule>
  </conditionalFormatting>
  <conditionalFormatting sqref="Q19">
    <cfRule type="containsBlanks" dxfId="897" priority="3211">
      <formula>LEN(TRIM(Q19))=0</formula>
    </cfRule>
  </conditionalFormatting>
  <conditionalFormatting sqref="Q19">
    <cfRule type="cellIs" dxfId="896" priority="3212" operator="equal">
      <formula>"REQUERIMIENTOS SUBSANADOS"</formula>
    </cfRule>
  </conditionalFormatting>
  <conditionalFormatting sqref="Q19">
    <cfRule type="containsText" dxfId="895" priority="3213" operator="containsText" text="NO SUBSANABLE">
      <formula>NOT(ISERROR(SEARCH(("NO SUBSANABLE"),(Q19))))</formula>
    </cfRule>
  </conditionalFormatting>
  <conditionalFormatting sqref="Q19">
    <cfRule type="containsText" dxfId="894" priority="3214" operator="containsText" text="PENDIENTES POR SUBSANAR">
      <formula>NOT(ISERROR(SEARCH(("PENDIENTES POR SUBSANAR"),(Q19))))</formula>
    </cfRule>
  </conditionalFormatting>
  <conditionalFormatting sqref="Q19">
    <cfRule type="containsText" dxfId="893" priority="3215" operator="containsText" text="SIN OBSERVACIÓN">
      <formula>NOT(ISERROR(SEARCH(("SIN OBSERVACIÓN"),(Q19))))</formula>
    </cfRule>
  </conditionalFormatting>
  <conditionalFormatting sqref="R19">
    <cfRule type="containsBlanks" dxfId="892" priority="3216">
      <formula>LEN(TRIM(R19))=0</formula>
    </cfRule>
  </conditionalFormatting>
  <conditionalFormatting sqref="R19">
    <cfRule type="cellIs" dxfId="891" priority="3217" operator="equal">
      <formula>"NO CUMPLEN CON LO SOLICITADO"</formula>
    </cfRule>
  </conditionalFormatting>
  <conditionalFormatting sqref="R19">
    <cfRule type="cellIs" dxfId="890" priority="3218" operator="equal">
      <formula>"CUMPLEN CON LO SOLICITADO"</formula>
    </cfRule>
  </conditionalFormatting>
  <conditionalFormatting sqref="R19">
    <cfRule type="cellIs" dxfId="889" priority="3219" operator="equal">
      <formula>"PENDIENTES"</formula>
    </cfRule>
  </conditionalFormatting>
  <conditionalFormatting sqref="R19">
    <cfRule type="cellIs" dxfId="888" priority="3220" operator="equal">
      <formula>"NINGUNO"</formula>
    </cfRule>
  </conditionalFormatting>
  <conditionalFormatting sqref="N38 N41">
    <cfRule type="expression" dxfId="887" priority="3221">
      <formula>N38=" "</formula>
    </cfRule>
  </conditionalFormatting>
  <conditionalFormatting sqref="N38 N41">
    <cfRule type="expression" dxfId="886" priority="3222">
      <formula>N38="NO PRESENTÓ CERTIFICADO"</formula>
    </cfRule>
  </conditionalFormatting>
  <conditionalFormatting sqref="N38 N41">
    <cfRule type="expression" dxfId="885" priority="3223">
      <formula>N38="PRESENTÓ CERTIFICADO"</formula>
    </cfRule>
  </conditionalFormatting>
  <conditionalFormatting sqref="O38 O41">
    <cfRule type="cellIs" dxfId="884" priority="3224" operator="equal">
      <formula>"PENDIENTE POR DESCRIPCIÓN"</formula>
    </cfRule>
  </conditionalFormatting>
  <conditionalFormatting sqref="O38 O41">
    <cfRule type="cellIs" dxfId="883" priority="3225" operator="equal">
      <formula>"DESCRIPCIÓN INSUFICIENTE"</formula>
    </cfRule>
  </conditionalFormatting>
  <conditionalFormatting sqref="O38 O41">
    <cfRule type="cellIs" dxfId="882" priority="3226" operator="equal">
      <formula>"NO ESTÁ ACORDE A ITEM 5.2.1 (T.R.)"</formula>
    </cfRule>
  </conditionalFormatting>
  <conditionalFormatting sqref="O38 O41">
    <cfRule type="cellIs" dxfId="881" priority="3227" operator="equal">
      <formula>"ACORDE A ITEM 5.2.1 (T.R.)"</formula>
    </cfRule>
  </conditionalFormatting>
  <conditionalFormatting sqref="P66">
    <cfRule type="expression" dxfId="880" priority="3238">
      <formula>Q66="NO SUBSANABLE"</formula>
    </cfRule>
  </conditionalFormatting>
  <conditionalFormatting sqref="P66">
    <cfRule type="expression" dxfId="879" priority="3239">
      <formula>Q66="REQUERIMIENTOS SUBSANADOS"</formula>
    </cfRule>
  </conditionalFormatting>
  <conditionalFormatting sqref="P66">
    <cfRule type="expression" dxfId="878" priority="3240">
      <formula>Q66="PENDIENTES POR SUBSANAR"</formula>
    </cfRule>
  </conditionalFormatting>
  <conditionalFormatting sqref="P66">
    <cfRule type="expression" dxfId="877" priority="3241">
      <formula>Q66="SIN OBSERVACIÓN"</formula>
    </cfRule>
  </conditionalFormatting>
  <conditionalFormatting sqref="P66">
    <cfRule type="containsBlanks" dxfId="876" priority="3242">
      <formula>LEN(TRIM(P66))=0</formula>
    </cfRule>
  </conditionalFormatting>
  <conditionalFormatting sqref="Q66">
    <cfRule type="containsBlanks" dxfId="875" priority="3243">
      <formula>LEN(TRIM(Q66))=0</formula>
    </cfRule>
  </conditionalFormatting>
  <conditionalFormatting sqref="Q66">
    <cfRule type="cellIs" dxfId="874" priority="3244" operator="equal">
      <formula>"REQUERIMIENTOS SUBSANADOS"</formula>
    </cfRule>
  </conditionalFormatting>
  <conditionalFormatting sqref="Q66">
    <cfRule type="containsText" dxfId="873" priority="3245" operator="containsText" text="NO SUBSANABLE">
      <formula>NOT(ISERROR(SEARCH(("NO SUBSANABLE"),(Q66))))</formula>
    </cfRule>
  </conditionalFormatting>
  <conditionalFormatting sqref="Q66">
    <cfRule type="containsText" dxfId="872" priority="3246" operator="containsText" text="PENDIENTES POR SUBSANAR">
      <formula>NOT(ISERROR(SEARCH(("PENDIENTES POR SUBSANAR"),(Q66))))</formula>
    </cfRule>
  </conditionalFormatting>
  <conditionalFormatting sqref="Q66">
    <cfRule type="containsText" dxfId="871" priority="3247" operator="containsText" text="SIN OBSERVACIÓN">
      <formula>NOT(ISERROR(SEARCH(("SIN OBSERVACIÓN"),(Q66))))</formula>
    </cfRule>
  </conditionalFormatting>
  <conditionalFormatting sqref="K16">
    <cfRule type="expression" dxfId="870" priority="3248">
      <formula>J16="NO CUMPLE"</formula>
    </cfRule>
  </conditionalFormatting>
  <conditionalFormatting sqref="K16">
    <cfRule type="expression" dxfId="869" priority="3249">
      <formula>J16="CUMPLE"</formula>
    </cfRule>
  </conditionalFormatting>
  <conditionalFormatting sqref="K36:K37">
    <cfRule type="expression" dxfId="868" priority="3250">
      <formula>J36="NO CUMPLE"</formula>
    </cfRule>
  </conditionalFormatting>
  <conditionalFormatting sqref="K36:K37">
    <cfRule type="expression" dxfId="867" priority="3251">
      <formula>J36="CUMPLE"</formula>
    </cfRule>
  </conditionalFormatting>
  <conditionalFormatting sqref="K19 K22 K25">
    <cfRule type="expression" dxfId="866" priority="3252">
      <formula>J19="NO CUMPLE"</formula>
    </cfRule>
  </conditionalFormatting>
  <conditionalFormatting sqref="K19 K22 K25">
    <cfRule type="expression" dxfId="865" priority="3253">
      <formula>J19="CUMPLE"</formula>
    </cfRule>
  </conditionalFormatting>
  <conditionalFormatting sqref="M35">
    <cfRule type="expression" dxfId="864" priority="3254">
      <formula>L35="NO CUMPLE"</formula>
    </cfRule>
  </conditionalFormatting>
  <conditionalFormatting sqref="M35">
    <cfRule type="expression" dxfId="863" priority="3255">
      <formula>L35="CUMPLE"</formula>
    </cfRule>
  </conditionalFormatting>
  <conditionalFormatting sqref="K45:K46">
    <cfRule type="expression" dxfId="862" priority="3256">
      <formula>J45="NO CUMPLE"</formula>
    </cfRule>
  </conditionalFormatting>
  <conditionalFormatting sqref="K45:K46">
    <cfRule type="expression" dxfId="861" priority="3257">
      <formula>J45="CUMPLE"</formula>
    </cfRule>
  </conditionalFormatting>
  <conditionalFormatting sqref="K47">
    <cfRule type="expression" dxfId="860" priority="3258">
      <formula>J47="NO CUMPLE"</formula>
    </cfRule>
  </conditionalFormatting>
  <conditionalFormatting sqref="K47">
    <cfRule type="expression" dxfId="859" priority="3259">
      <formula>J47="CUMPLE"</formula>
    </cfRule>
  </conditionalFormatting>
  <conditionalFormatting sqref="K48:K49">
    <cfRule type="expression" dxfId="858" priority="3260">
      <formula>J48="NO CUMPLE"</formula>
    </cfRule>
  </conditionalFormatting>
  <conditionalFormatting sqref="K48:K49">
    <cfRule type="expression" dxfId="857" priority="3261">
      <formula>J48="CUMPLE"</formula>
    </cfRule>
  </conditionalFormatting>
  <conditionalFormatting sqref="K44">
    <cfRule type="expression" dxfId="856" priority="3262">
      <formula>J44="NO CUMPLE"</formula>
    </cfRule>
  </conditionalFormatting>
  <conditionalFormatting sqref="K44">
    <cfRule type="expression" dxfId="855" priority="3263">
      <formula>J44="CUMPLE"</formula>
    </cfRule>
  </conditionalFormatting>
  <conditionalFormatting sqref="K199:K200">
    <cfRule type="expression" dxfId="854" priority="3264">
      <formula>J199="NO CUMPLE"</formula>
    </cfRule>
  </conditionalFormatting>
  <conditionalFormatting sqref="K199:K200">
    <cfRule type="expression" dxfId="853" priority="3265">
      <formula>J199="CUMPLE"</formula>
    </cfRule>
  </conditionalFormatting>
  <conditionalFormatting sqref="K201">
    <cfRule type="expression" dxfId="852" priority="3266">
      <formula>J201="NO CUMPLE"</formula>
    </cfRule>
  </conditionalFormatting>
  <conditionalFormatting sqref="K201">
    <cfRule type="expression" dxfId="851" priority="3267">
      <formula>J201="CUMPLE"</formula>
    </cfRule>
  </conditionalFormatting>
  <conditionalFormatting sqref="K202:K203">
    <cfRule type="expression" dxfId="850" priority="3268">
      <formula>J202="NO CUMPLE"</formula>
    </cfRule>
  </conditionalFormatting>
  <conditionalFormatting sqref="K202:K203">
    <cfRule type="expression" dxfId="849" priority="3269">
      <formula>J202="CUMPLE"</formula>
    </cfRule>
  </conditionalFormatting>
  <conditionalFormatting sqref="K67:K68">
    <cfRule type="expression" dxfId="848" priority="3270">
      <formula>J67="NO CUMPLE"</formula>
    </cfRule>
  </conditionalFormatting>
  <conditionalFormatting sqref="K67:K68">
    <cfRule type="expression" dxfId="847" priority="3271">
      <formula>J67="CUMPLE"</formula>
    </cfRule>
  </conditionalFormatting>
  <conditionalFormatting sqref="K69">
    <cfRule type="expression" dxfId="846" priority="3272">
      <formula>J69="NO CUMPLE"</formula>
    </cfRule>
  </conditionalFormatting>
  <conditionalFormatting sqref="K69">
    <cfRule type="expression" dxfId="845" priority="3273">
      <formula>J69="CUMPLE"</formula>
    </cfRule>
  </conditionalFormatting>
  <conditionalFormatting sqref="K70:K71">
    <cfRule type="expression" dxfId="844" priority="3274">
      <formula>J70="NO CUMPLE"</formula>
    </cfRule>
  </conditionalFormatting>
  <conditionalFormatting sqref="K70:K71">
    <cfRule type="expression" dxfId="843" priority="3275">
      <formula>J70="CUMPLE"</formula>
    </cfRule>
  </conditionalFormatting>
  <conditionalFormatting sqref="M19 M22 M25">
    <cfRule type="expression" dxfId="842" priority="3276">
      <formula>L19="NO CUMPLE"</formula>
    </cfRule>
  </conditionalFormatting>
  <conditionalFormatting sqref="M19 M22 M25">
    <cfRule type="expression" dxfId="841" priority="3277">
      <formula>L19="CUMPLE"</formula>
    </cfRule>
  </conditionalFormatting>
  <conditionalFormatting sqref="K66">
    <cfRule type="expression" dxfId="840" priority="3278">
      <formula>J66="NO CUMPLE"</formula>
    </cfRule>
  </conditionalFormatting>
  <conditionalFormatting sqref="K66">
    <cfRule type="expression" dxfId="839" priority="3279">
      <formula>J66="CUMPLE"</formula>
    </cfRule>
  </conditionalFormatting>
  <conditionalFormatting sqref="K198">
    <cfRule type="expression" dxfId="838" priority="3280">
      <formula>J198="NO CUMPLE"</formula>
    </cfRule>
  </conditionalFormatting>
  <conditionalFormatting sqref="K198">
    <cfRule type="expression" dxfId="837" priority="3281">
      <formula>J198="CUMPLE"</formula>
    </cfRule>
  </conditionalFormatting>
  <conditionalFormatting sqref="K89:K90">
    <cfRule type="expression" dxfId="836" priority="3282">
      <formula>J89="NO CUMPLE"</formula>
    </cfRule>
  </conditionalFormatting>
  <conditionalFormatting sqref="K89:K90">
    <cfRule type="expression" dxfId="835" priority="3283">
      <formula>J89="CUMPLE"</formula>
    </cfRule>
  </conditionalFormatting>
  <conditionalFormatting sqref="K91">
    <cfRule type="expression" dxfId="834" priority="3284">
      <formula>J91="NO CUMPLE"</formula>
    </cfRule>
  </conditionalFormatting>
  <conditionalFormatting sqref="K91">
    <cfRule type="expression" dxfId="833" priority="3285">
      <formula>J91="CUMPLE"</formula>
    </cfRule>
  </conditionalFormatting>
  <conditionalFormatting sqref="K92:K93">
    <cfRule type="expression" dxfId="832" priority="3286">
      <formula>J92="NO CUMPLE"</formula>
    </cfRule>
  </conditionalFormatting>
  <conditionalFormatting sqref="K92:K93">
    <cfRule type="expression" dxfId="831" priority="3287">
      <formula>J92="CUMPLE"</formula>
    </cfRule>
  </conditionalFormatting>
  <conditionalFormatting sqref="M20 M23 M26">
    <cfRule type="expression" dxfId="830" priority="3288">
      <formula>L20="NO CUMPLE"</formula>
    </cfRule>
  </conditionalFormatting>
  <conditionalFormatting sqref="M20 M23 M26">
    <cfRule type="expression" dxfId="829" priority="3289">
      <formula>L20="CUMPLE"</formula>
    </cfRule>
  </conditionalFormatting>
  <conditionalFormatting sqref="K88">
    <cfRule type="expression" dxfId="828" priority="3290">
      <formula>J88="NO CUMPLE"</formula>
    </cfRule>
  </conditionalFormatting>
  <conditionalFormatting sqref="K88">
    <cfRule type="expression" dxfId="827" priority="3291">
      <formula>J88="CUMPLE"</formula>
    </cfRule>
  </conditionalFormatting>
  <conditionalFormatting sqref="K20:K21 K23:K24 K26:K27">
    <cfRule type="expression" dxfId="826" priority="3292">
      <formula>J20="NO CUMPLE"</formula>
    </cfRule>
  </conditionalFormatting>
  <conditionalFormatting sqref="K20:K21 K23:K24 K26:K27">
    <cfRule type="expression" dxfId="825" priority="3293">
      <formula>J20="CUMPLE"</formula>
    </cfRule>
  </conditionalFormatting>
  <conditionalFormatting sqref="K111:K112">
    <cfRule type="expression" dxfId="824" priority="3294">
      <formula>J111="NO CUMPLE"</formula>
    </cfRule>
  </conditionalFormatting>
  <conditionalFormatting sqref="K111:K112">
    <cfRule type="expression" dxfId="823" priority="3295">
      <formula>J111="CUMPLE"</formula>
    </cfRule>
  </conditionalFormatting>
  <conditionalFormatting sqref="K113">
    <cfRule type="expression" dxfId="822" priority="3296">
      <formula>J113="NO CUMPLE"</formula>
    </cfRule>
  </conditionalFormatting>
  <conditionalFormatting sqref="K113">
    <cfRule type="expression" dxfId="821" priority="3297">
      <formula>J113="CUMPLE"</formula>
    </cfRule>
  </conditionalFormatting>
  <conditionalFormatting sqref="K114:K115">
    <cfRule type="expression" dxfId="820" priority="3298">
      <formula>J114="NO CUMPLE"</formula>
    </cfRule>
  </conditionalFormatting>
  <conditionalFormatting sqref="K114:K115">
    <cfRule type="expression" dxfId="819" priority="3299">
      <formula>J114="CUMPLE"</formula>
    </cfRule>
  </conditionalFormatting>
  <conditionalFormatting sqref="K110">
    <cfRule type="expression" dxfId="818" priority="3300">
      <formula>J110="NO CUMPLE"</formula>
    </cfRule>
  </conditionalFormatting>
  <conditionalFormatting sqref="K110">
    <cfRule type="expression" dxfId="817" priority="3301">
      <formula>J110="CUMPLE"</formula>
    </cfRule>
  </conditionalFormatting>
  <conditionalFormatting sqref="K133:K134">
    <cfRule type="expression" dxfId="816" priority="3302">
      <formula>J133="NO CUMPLE"</formula>
    </cfRule>
  </conditionalFormatting>
  <conditionalFormatting sqref="K133:K134">
    <cfRule type="expression" dxfId="815" priority="3303">
      <formula>J133="CUMPLE"</formula>
    </cfRule>
  </conditionalFormatting>
  <conditionalFormatting sqref="K135">
    <cfRule type="expression" dxfId="814" priority="3304">
      <formula>J135="NO CUMPLE"</formula>
    </cfRule>
  </conditionalFormatting>
  <conditionalFormatting sqref="K135">
    <cfRule type="expression" dxfId="813" priority="3305">
      <formula>J135="CUMPLE"</formula>
    </cfRule>
  </conditionalFormatting>
  <conditionalFormatting sqref="K136:K137">
    <cfRule type="expression" dxfId="812" priority="3306">
      <formula>J136="NO CUMPLE"</formula>
    </cfRule>
  </conditionalFormatting>
  <conditionalFormatting sqref="K136:K137">
    <cfRule type="expression" dxfId="811" priority="3307">
      <formula>J136="CUMPLE"</formula>
    </cfRule>
  </conditionalFormatting>
  <conditionalFormatting sqref="M36">
    <cfRule type="expression" dxfId="810" priority="3308">
      <formula>L36="NO CUMPLE"</formula>
    </cfRule>
  </conditionalFormatting>
  <conditionalFormatting sqref="M36">
    <cfRule type="expression" dxfId="809" priority="3309">
      <formula>L36="CUMPLE"</formula>
    </cfRule>
  </conditionalFormatting>
  <conditionalFormatting sqref="K132">
    <cfRule type="expression" dxfId="808" priority="3310">
      <formula>J132="NO CUMPLE"</formula>
    </cfRule>
  </conditionalFormatting>
  <conditionalFormatting sqref="K132">
    <cfRule type="expression" dxfId="807" priority="3311">
      <formula>J132="CUMPLE"</formula>
    </cfRule>
  </conditionalFormatting>
  <conditionalFormatting sqref="K155:K156">
    <cfRule type="expression" dxfId="806" priority="3312">
      <formula>J155="NO CUMPLE"</formula>
    </cfRule>
  </conditionalFormatting>
  <conditionalFormatting sqref="K155:K156">
    <cfRule type="expression" dxfId="805" priority="3313">
      <formula>J155="CUMPLE"</formula>
    </cfRule>
  </conditionalFormatting>
  <conditionalFormatting sqref="K157">
    <cfRule type="expression" dxfId="804" priority="3314">
      <formula>J157="NO CUMPLE"</formula>
    </cfRule>
  </conditionalFormatting>
  <conditionalFormatting sqref="K157">
    <cfRule type="expression" dxfId="803" priority="3315">
      <formula>J157="CUMPLE"</formula>
    </cfRule>
  </conditionalFormatting>
  <conditionalFormatting sqref="K158:K159">
    <cfRule type="expression" dxfId="802" priority="3316">
      <formula>J158="NO CUMPLE"</formula>
    </cfRule>
  </conditionalFormatting>
  <conditionalFormatting sqref="K158:K159">
    <cfRule type="expression" dxfId="801" priority="3317">
      <formula>J158="CUMPLE"</formula>
    </cfRule>
  </conditionalFormatting>
  <conditionalFormatting sqref="K35">
    <cfRule type="expression" dxfId="800" priority="3318">
      <formula>J35="NO CUMPLE"</formula>
    </cfRule>
  </conditionalFormatting>
  <conditionalFormatting sqref="K35">
    <cfRule type="expression" dxfId="799" priority="3319">
      <formula>J35="CUMPLE"</formula>
    </cfRule>
  </conditionalFormatting>
  <conditionalFormatting sqref="K154">
    <cfRule type="expression" dxfId="798" priority="3320">
      <formula>J154="NO CUMPLE"</formula>
    </cfRule>
  </conditionalFormatting>
  <conditionalFormatting sqref="K154">
    <cfRule type="expression" dxfId="797" priority="3321">
      <formula>J154="CUMPLE"</formula>
    </cfRule>
  </conditionalFormatting>
  <conditionalFormatting sqref="K177:K178">
    <cfRule type="expression" dxfId="796" priority="3322">
      <formula>J177="NO CUMPLE"</formula>
    </cfRule>
  </conditionalFormatting>
  <conditionalFormatting sqref="K177:K178">
    <cfRule type="expression" dxfId="795" priority="3323">
      <formula>J177="CUMPLE"</formula>
    </cfRule>
  </conditionalFormatting>
  <conditionalFormatting sqref="K179">
    <cfRule type="expression" dxfId="794" priority="3324">
      <formula>J179="NO CUMPLE"</formula>
    </cfRule>
  </conditionalFormatting>
  <conditionalFormatting sqref="K179">
    <cfRule type="expression" dxfId="793" priority="3325">
      <formula>J179="CUMPLE"</formula>
    </cfRule>
  </conditionalFormatting>
  <conditionalFormatting sqref="K180:K181">
    <cfRule type="expression" dxfId="792" priority="3326">
      <formula>J180="NO CUMPLE"</formula>
    </cfRule>
  </conditionalFormatting>
  <conditionalFormatting sqref="K180:K181">
    <cfRule type="expression" dxfId="791" priority="3327">
      <formula>J180="CUMPLE"</formula>
    </cfRule>
  </conditionalFormatting>
  <conditionalFormatting sqref="K39:K40">
    <cfRule type="expression" dxfId="790" priority="3328">
      <formula>J39="NO CUMPLE"</formula>
    </cfRule>
  </conditionalFormatting>
  <conditionalFormatting sqref="K39:K40">
    <cfRule type="expression" dxfId="789" priority="3329">
      <formula>J39="CUMPLE"</formula>
    </cfRule>
  </conditionalFormatting>
  <conditionalFormatting sqref="K176">
    <cfRule type="expression" dxfId="788" priority="3330">
      <formula>J176="NO CUMPLE"</formula>
    </cfRule>
  </conditionalFormatting>
  <conditionalFormatting sqref="K176">
    <cfRule type="expression" dxfId="787" priority="3331">
      <formula>J176="CUMPLE"</formula>
    </cfRule>
  </conditionalFormatting>
  <conditionalFormatting sqref="M38">
    <cfRule type="expression" dxfId="786" priority="3332">
      <formula>L38="NO CUMPLE"</formula>
    </cfRule>
  </conditionalFormatting>
  <conditionalFormatting sqref="M38">
    <cfRule type="expression" dxfId="785" priority="3333">
      <formula>L38="CUMPLE"</formula>
    </cfRule>
  </conditionalFormatting>
  <conditionalFormatting sqref="K38">
    <cfRule type="expression" dxfId="784" priority="3334">
      <formula>J38="NO CUMPLE"</formula>
    </cfRule>
  </conditionalFormatting>
  <conditionalFormatting sqref="K38">
    <cfRule type="expression" dxfId="783" priority="3335">
      <formula>J38="CUMPLE"</formula>
    </cfRule>
  </conditionalFormatting>
  <conditionalFormatting sqref="L19:L27">
    <cfRule type="cellIs" dxfId="782" priority="3336" operator="equal">
      <formula>"NO CUMPLE"</formula>
    </cfRule>
  </conditionalFormatting>
  <conditionalFormatting sqref="L19:L27">
    <cfRule type="cellIs" dxfId="781" priority="3337" operator="equal">
      <formula>"CUMPLE"</formula>
    </cfRule>
  </conditionalFormatting>
  <conditionalFormatting sqref="J35">
    <cfRule type="cellIs" dxfId="780" priority="3338" operator="equal">
      <formula>"NO CUMPLE"</formula>
    </cfRule>
  </conditionalFormatting>
  <conditionalFormatting sqref="J35">
    <cfRule type="cellIs" dxfId="779" priority="3339" operator="equal">
      <formula>"CUMPLE"</formula>
    </cfRule>
  </conditionalFormatting>
  <conditionalFormatting sqref="L35:L37">
    <cfRule type="cellIs" dxfId="778" priority="3340" operator="equal">
      <formula>"NO CUMPLE"</formula>
    </cfRule>
  </conditionalFormatting>
  <conditionalFormatting sqref="L35:L37">
    <cfRule type="cellIs" dxfId="777" priority="3341" operator="equal">
      <formula>"CUMPLE"</formula>
    </cfRule>
  </conditionalFormatting>
  <conditionalFormatting sqref="J36:J37">
    <cfRule type="cellIs" dxfId="776" priority="3342" operator="equal">
      <formula>"NO CUMPLE"</formula>
    </cfRule>
  </conditionalFormatting>
  <conditionalFormatting sqref="J36:J37">
    <cfRule type="cellIs" dxfId="775" priority="3343" operator="equal">
      <formula>"CUMPLE"</formula>
    </cfRule>
  </conditionalFormatting>
  <conditionalFormatting sqref="J38">
    <cfRule type="cellIs" dxfId="774" priority="3344" operator="equal">
      <formula>"NO CUMPLE"</formula>
    </cfRule>
  </conditionalFormatting>
  <conditionalFormatting sqref="J38">
    <cfRule type="cellIs" dxfId="773" priority="3345" operator="equal">
      <formula>"CUMPLE"</formula>
    </cfRule>
  </conditionalFormatting>
  <conditionalFormatting sqref="J39:J40">
    <cfRule type="cellIs" dxfId="772" priority="3346" operator="equal">
      <formula>"NO CUMPLE"</formula>
    </cfRule>
  </conditionalFormatting>
  <conditionalFormatting sqref="J39:J40">
    <cfRule type="cellIs" dxfId="771" priority="3347" operator="equal">
      <formula>"CUMPLE"</formula>
    </cfRule>
  </conditionalFormatting>
  <conditionalFormatting sqref="L38:L40">
    <cfRule type="cellIs" dxfId="770" priority="3348" operator="equal">
      <formula>"NO CUMPLE"</formula>
    </cfRule>
  </conditionalFormatting>
  <conditionalFormatting sqref="L38:L40">
    <cfRule type="cellIs" dxfId="769" priority="3349" operator="equal">
      <formula>"CUMPLE"</formula>
    </cfRule>
  </conditionalFormatting>
  <conditionalFormatting sqref="M39">
    <cfRule type="expression" dxfId="768" priority="3350">
      <formula>L39="NO CUMPLE"</formula>
    </cfRule>
  </conditionalFormatting>
  <conditionalFormatting sqref="M39">
    <cfRule type="expression" dxfId="767" priority="3351">
      <formula>L39="CUMPLE"</formula>
    </cfRule>
  </conditionalFormatting>
  <conditionalFormatting sqref="J41">
    <cfRule type="cellIs" dxfId="766" priority="3352" operator="equal">
      <formula>"NO CUMPLE"</formula>
    </cfRule>
  </conditionalFormatting>
  <conditionalFormatting sqref="J41">
    <cfRule type="cellIs" dxfId="765" priority="3353" operator="equal">
      <formula>"CUMPLE"</formula>
    </cfRule>
  </conditionalFormatting>
  <conditionalFormatting sqref="J42:J43">
    <cfRule type="cellIs" dxfId="764" priority="3354" operator="equal">
      <formula>"NO CUMPLE"</formula>
    </cfRule>
  </conditionalFormatting>
  <conditionalFormatting sqref="J42:J43">
    <cfRule type="cellIs" dxfId="763" priority="3355" operator="equal">
      <formula>"CUMPLE"</formula>
    </cfRule>
  </conditionalFormatting>
  <conditionalFormatting sqref="M41">
    <cfRule type="expression" dxfId="762" priority="3356">
      <formula>L41="NO CUMPLE"</formula>
    </cfRule>
  </conditionalFormatting>
  <conditionalFormatting sqref="M41">
    <cfRule type="expression" dxfId="761" priority="3357">
      <formula>L41="CUMPLE"</formula>
    </cfRule>
  </conditionalFormatting>
  <conditionalFormatting sqref="L41:L43">
    <cfRule type="cellIs" dxfId="760" priority="3358" operator="equal">
      <formula>"NO CUMPLE"</formula>
    </cfRule>
  </conditionalFormatting>
  <conditionalFormatting sqref="L41:L43">
    <cfRule type="cellIs" dxfId="759" priority="3359" operator="equal">
      <formula>"CUMPLE"</formula>
    </cfRule>
  </conditionalFormatting>
  <conditionalFormatting sqref="K42:K43">
    <cfRule type="expression" dxfId="758" priority="3360">
      <formula>J42="NO CUMPLE"</formula>
    </cfRule>
  </conditionalFormatting>
  <conditionalFormatting sqref="K42:K43">
    <cfRule type="expression" dxfId="757" priority="3361">
      <formula>J42="CUMPLE"</formula>
    </cfRule>
  </conditionalFormatting>
  <conditionalFormatting sqref="M42">
    <cfRule type="expression" dxfId="756" priority="3362">
      <formula>L42="NO CUMPLE"</formula>
    </cfRule>
  </conditionalFormatting>
  <conditionalFormatting sqref="M42">
    <cfRule type="expression" dxfId="755" priority="3363">
      <formula>L42="CUMPLE"</formula>
    </cfRule>
  </conditionalFormatting>
  <conditionalFormatting sqref="K41">
    <cfRule type="expression" dxfId="754" priority="3364">
      <formula>J41="NO CUMPLE"</formula>
    </cfRule>
  </conditionalFormatting>
  <conditionalFormatting sqref="K41">
    <cfRule type="expression" dxfId="753" priority="3365">
      <formula>J41="CUMPLE"</formula>
    </cfRule>
  </conditionalFormatting>
  <conditionalFormatting sqref="N79">
    <cfRule type="expression" dxfId="752" priority="768">
      <formula>N79=" "</formula>
    </cfRule>
  </conditionalFormatting>
  <conditionalFormatting sqref="N79">
    <cfRule type="expression" dxfId="751" priority="769">
      <formula>N79="NO PRESENTÓ CERTIFICADO"</formula>
    </cfRule>
  </conditionalFormatting>
  <conditionalFormatting sqref="N79">
    <cfRule type="expression" dxfId="750" priority="770">
      <formula>N79="PRESENTÓ CERTIFICADO"</formula>
    </cfRule>
  </conditionalFormatting>
  <conditionalFormatting sqref="O79">
    <cfRule type="cellIs" dxfId="749" priority="764" operator="equal">
      <formula>"PENDIENTE POR DESCRIPCIÓN"</formula>
    </cfRule>
  </conditionalFormatting>
  <conditionalFormatting sqref="O79">
    <cfRule type="cellIs" dxfId="748" priority="765" operator="equal">
      <formula>"DESCRIPCIÓN INSUFICIENTE"</formula>
    </cfRule>
  </conditionalFormatting>
  <conditionalFormatting sqref="O79">
    <cfRule type="cellIs" dxfId="747" priority="766" operator="equal">
      <formula>"NO ESTÁ ACORDE A ITEM 5.2.1 (T.R.)"</formula>
    </cfRule>
  </conditionalFormatting>
  <conditionalFormatting sqref="O79">
    <cfRule type="cellIs" dxfId="746" priority="767" operator="equal">
      <formula>"ACORDE A ITEM 5.2.1 (T.R.)"</formula>
    </cfRule>
  </conditionalFormatting>
  <conditionalFormatting sqref="K58:K59">
    <cfRule type="expression" dxfId="745" priority="722">
      <formula>J58="NO CUMPLE"</formula>
    </cfRule>
  </conditionalFormatting>
  <conditionalFormatting sqref="K58:K59">
    <cfRule type="expression" dxfId="744" priority="723">
      <formula>J58="CUMPLE"</formula>
    </cfRule>
  </conditionalFormatting>
  <conditionalFormatting sqref="M57">
    <cfRule type="expression" dxfId="743" priority="724">
      <formula>L57="NO CUMPLE"</formula>
    </cfRule>
  </conditionalFormatting>
  <conditionalFormatting sqref="M57">
    <cfRule type="expression" dxfId="742" priority="725">
      <formula>L57="CUMPLE"</formula>
    </cfRule>
  </conditionalFormatting>
  <conditionalFormatting sqref="M58">
    <cfRule type="expression" dxfId="741" priority="726">
      <formula>L58="NO CUMPLE"</formula>
    </cfRule>
  </conditionalFormatting>
  <conditionalFormatting sqref="M58">
    <cfRule type="expression" dxfId="740" priority="727">
      <formula>L58="CUMPLE"</formula>
    </cfRule>
  </conditionalFormatting>
  <conditionalFormatting sqref="K57">
    <cfRule type="expression" dxfId="739" priority="728">
      <formula>J57="NO CUMPLE"</formula>
    </cfRule>
  </conditionalFormatting>
  <conditionalFormatting sqref="K57">
    <cfRule type="expression" dxfId="738" priority="729">
      <formula>J57="CUMPLE"</formula>
    </cfRule>
  </conditionalFormatting>
  <conditionalFormatting sqref="K61:K62">
    <cfRule type="expression" dxfId="737" priority="730">
      <formula>J61="NO CUMPLE"</formula>
    </cfRule>
  </conditionalFormatting>
  <conditionalFormatting sqref="K61:K62">
    <cfRule type="expression" dxfId="736" priority="731">
      <formula>J61="CUMPLE"</formula>
    </cfRule>
  </conditionalFormatting>
  <conditionalFormatting sqref="M60">
    <cfRule type="expression" dxfId="735" priority="732">
      <formula>L60="NO CUMPLE"</formula>
    </cfRule>
  </conditionalFormatting>
  <conditionalFormatting sqref="M60">
    <cfRule type="expression" dxfId="734" priority="733">
      <formula>L60="CUMPLE"</formula>
    </cfRule>
  </conditionalFormatting>
  <conditionalFormatting sqref="K60">
    <cfRule type="expression" dxfId="733" priority="734">
      <formula>J60="NO CUMPLE"</formula>
    </cfRule>
  </conditionalFormatting>
  <conditionalFormatting sqref="K60">
    <cfRule type="expression" dxfId="732" priority="735">
      <formula>J60="CUMPLE"</formula>
    </cfRule>
  </conditionalFormatting>
  <conditionalFormatting sqref="J57">
    <cfRule type="cellIs" dxfId="731" priority="736" operator="equal">
      <formula>"NO CUMPLE"</formula>
    </cfRule>
  </conditionalFormatting>
  <conditionalFormatting sqref="J57">
    <cfRule type="cellIs" dxfId="730" priority="737" operator="equal">
      <formula>"CUMPLE"</formula>
    </cfRule>
  </conditionalFormatting>
  <conditionalFormatting sqref="L57:L59">
    <cfRule type="cellIs" dxfId="729" priority="738" operator="equal">
      <formula>"NO CUMPLE"</formula>
    </cfRule>
  </conditionalFormatting>
  <conditionalFormatting sqref="L57:L59">
    <cfRule type="cellIs" dxfId="728" priority="739" operator="equal">
      <formula>"CUMPLE"</formula>
    </cfRule>
  </conditionalFormatting>
  <conditionalFormatting sqref="J58:J59">
    <cfRule type="cellIs" dxfId="727" priority="740" operator="equal">
      <formula>"NO CUMPLE"</formula>
    </cfRule>
  </conditionalFormatting>
  <conditionalFormatting sqref="J58:J59">
    <cfRule type="cellIs" dxfId="726" priority="741" operator="equal">
      <formula>"CUMPLE"</formula>
    </cfRule>
  </conditionalFormatting>
  <conditionalFormatting sqref="J60">
    <cfRule type="cellIs" dxfId="725" priority="742" operator="equal">
      <formula>"NO CUMPLE"</formula>
    </cfRule>
  </conditionalFormatting>
  <conditionalFormatting sqref="J60">
    <cfRule type="cellIs" dxfId="724" priority="743" operator="equal">
      <formula>"CUMPLE"</formula>
    </cfRule>
  </conditionalFormatting>
  <conditionalFormatting sqref="J61:J62">
    <cfRule type="cellIs" dxfId="723" priority="744" operator="equal">
      <formula>"NO CUMPLE"</formula>
    </cfRule>
  </conditionalFormatting>
  <conditionalFormatting sqref="J61:J62">
    <cfRule type="cellIs" dxfId="722" priority="745" operator="equal">
      <formula>"CUMPLE"</formula>
    </cfRule>
  </conditionalFormatting>
  <conditionalFormatting sqref="L60:L62">
    <cfRule type="cellIs" dxfId="721" priority="746" operator="equal">
      <formula>"NO CUMPLE"</formula>
    </cfRule>
  </conditionalFormatting>
  <conditionalFormatting sqref="L60:L62">
    <cfRule type="cellIs" dxfId="720" priority="747" operator="equal">
      <formula>"CUMPLE"</formula>
    </cfRule>
  </conditionalFormatting>
  <conditionalFormatting sqref="M61">
    <cfRule type="expression" dxfId="719" priority="748">
      <formula>L61="NO CUMPLE"</formula>
    </cfRule>
  </conditionalFormatting>
  <conditionalFormatting sqref="M61">
    <cfRule type="expression" dxfId="718" priority="749">
      <formula>L61="CUMPLE"</formula>
    </cfRule>
  </conditionalFormatting>
  <conditionalFormatting sqref="J63">
    <cfRule type="cellIs" dxfId="717" priority="750" operator="equal">
      <formula>"NO CUMPLE"</formula>
    </cfRule>
  </conditionalFormatting>
  <conditionalFormatting sqref="J63">
    <cfRule type="cellIs" dxfId="716" priority="751" operator="equal">
      <formula>"CUMPLE"</formula>
    </cfRule>
  </conditionalFormatting>
  <conditionalFormatting sqref="J64:J65">
    <cfRule type="cellIs" dxfId="715" priority="752" operator="equal">
      <formula>"NO CUMPLE"</formula>
    </cfRule>
  </conditionalFormatting>
  <conditionalFormatting sqref="J64:J65">
    <cfRule type="cellIs" dxfId="714" priority="753" operator="equal">
      <formula>"CUMPLE"</formula>
    </cfRule>
  </conditionalFormatting>
  <conditionalFormatting sqref="M63">
    <cfRule type="expression" dxfId="713" priority="754">
      <formula>L63="NO CUMPLE"</formula>
    </cfRule>
  </conditionalFormatting>
  <conditionalFormatting sqref="M63">
    <cfRule type="expression" dxfId="712" priority="755">
      <formula>L63="CUMPLE"</formula>
    </cfRule>
  </conditionalFormatting>
  <conditionalFormatting sqref="L63:L65">
    <cfRule type="cellIs" dxfId="711" priority="756" operator="equal">
      <formula>"NO CUMPLE"</formula>
    </cfRule>
  </conditionalFormatting>
  <conditionalFormatting sqref="L63:L65">
    <cfRule type="cellIs" dxfId="710" priority="757" operator="equal">
      <formula>"CUMPLE"</formula>
    </cfRule>
  </conditionalFormatting>
  <conditionalFormatting sqref="K64:K65">
    <cfRule type="expression" dxfId="709" priority="758">
      <formula>J64="NO CUMPLE"</formula>
    </cfRule>
  </conditionalFormatting>
  <conditionalFormatting sqref="K64:K65">
    <cfRule type="expression" dxfId="708" priority="759">
      <formula>J64="CUMPLE"</formula>
    </cfRule>
  </conditionalFormatting>
  <conditionalFormatting sqref="M64">
    <cfRule type="expression" dxfId="707" priority="760">
      <formula>L64="NO CUMPLE"</formula>
    </cfRule>
  </conditionalFormatting>
  <conditionalFormatting sqref="M64">
    <cfRule type="expression" dxfId="706" priority="761">
      <formula>L64="CUMPLE"</formula>
    </cfRule>
  </conditionalFormatting>
  <conditionalFormatting sqref="K63">
    <cfRule type="expression" dxfId="705" priority="762">
      <formula>J63="NO CUMPLE"</formula>
    </cfRule>
  </conditionalFormatting>
  <conditionalFormatting sqref="K63">
    <cfRule type="expression" dxfId="704" priority="763">
      <formula>J63="CUMPLE"</formula>
    </cfRule>
  </conditionalFormatting>
  <conditionalFormatting sqref="K80:K81">
    <cfRule type="expression" dxfId="703" priority="680">
      <formula>J80="NO CUMPLE"</formula>
    </cfRule>
  </conditionalFormatting>
  <conditionalFormatting sqref="K80:K81">
    <cfRule type="expression" dxfId="702" priority="681">
      <formula>J80="CUMPLE"</formula>
    </cfRule>
  </conditionalFormatting>
  <conditionalFormatting sqref="M79">
    <cfRule type="expression" dxfId="701" priority="682">
      <formula>L79="NO CUMPLE"</formula>
    </cfRule>
  </conditionalFormatting>
  <conditionalFormatting sqref="M79">
    <cfRule type="expression" dxfId="700" priority="683">
      <formula>L79="CUMPLE"</formula>
    </cfRule>
  </conditionalFormatting>
  <conditionalFormatting sqref="M80">
    <cfRule type="expression" dxfId="699" priority="684">
      <formula>L80="NO CUMPLE"</formula>
    </cfRule>
  </conditionalFormatting>
  <conditionalFormatting sqref="M80">
    <cfRule type="expression" dxfId="698" priority="685">
      <formula>L80="CUMPLE"</formula>
    </cfRule>
  </conditionalFormatting>
  <conditionalFormatting sqref="K79">
    <cfRule type="expression" dxfId="697" priority="686">
      <formula>J79="NO CUMPLE"</formula>
    </cfRule>
  </conditionalFormatting>
  <conditionalFormatting sqref="K79">
    <cfRule type="expression" dxfId="696" priority="687">
      <formula>J79="CUMPLE"</formula>
    </cfRule>
  </conditionalFormatting>
  <conditionalFormatting sqref="K83:K84">
    <cfRule type="expression" dxfId="695" priority="688">
      <formula>J83="NO CUMPLE"</formula>
    </cfRule>
  </conditionalFormatting>
  <conditionalFormatting sqref="K83:K84">
    <cfRule type="expression" dxfId="694" priority="689">
      <formula>J83="CUMPLE"</formula>
    </cfRule>
  </conditionalFormatting>
  <conditionalFormatting sqref="M82">
    <cfRule type="expression" dxfId="693" priority="690">
      <formula>L82="NO CUMPLE"</formula>
    </cfRule>
  </conditionalFormatting>
  <conditionalFormatting sqref="M82">
    <cfRule type="expression" dxfId="692" priority="691">
      <formula>L82="CUMPLE"</formula>
    </cfRule>
  </conditionalFormatting>
  <conditionalFormatting sqref="K82">
    <cfRule type="expression" dxfId="691" priority="692">
      <formula>J82="NO CUMPLE"</formula>
    </cfRule>
  </conditionalFormatting>
  <conditionalFormatting sqref="K82">
    <cfRule type="expression" dxfId="690" priority="693">
      <formula>J82="CUMPLE"</formula>
    </cfRule>
  </conditionalFormatting>
  <conditionalFormatting sqref="J79">
    <cfRule type="cellIs" dxfId="689" priority="694" operator="equal">
      <formula>"NO CUMPLE"</formula>
    </cfRule>
  </conditionalFormatting>
  <conditionalFormatting sqref="J79">
    <cfRule type="cellIs" dxfId="688" priority="695" operator="equal">
      <formula>"CUMPLE"</formula>
    </cfRule>
  </conditionalFormatting>
  <conditionalFormatting sqref="L79:L81">
    <cfRule type="cellIs" dxfId="687" priority="696" operator="equal">
      <formula>"NO CUMPLE"</formula>
    </cfRule>
  </conditionalFormatting>
  <conditionalFormatting sqref="L79:L81">
    <cfRule type="cellIs" dxfId="686" priority="697" operator="equal">
      <formula>"CUMPLE"</formula>
    </cfRule>
  </conditionalFormatting>
  <conditionalFormatting sqref="J80:J81">
    <cfRule type="cellIs" dxfId="685" priority="698" operator="equal">
      <formula>"NO CUMPLE"</formula>
    </cfRule>
  </conditionalFormatting>
  <conditionalFormatting sqref="J80:J81">
    <cfRule type="cellIs" dxfId="684" priority="699" operator="equal">
      <formula>"CUMPLE"</formula>
    </cfRule>
  </conditionalFormatting>
  <conditionalFormatting sqref="J82">
    <cfRule type="cellIs" dxfId="683" priority="700" operator="equal">
      <formula>"NO CUMPLE"</formula>
    </cfRule>
  </conditionalFormatting>
  <conditionalFormatting sqref="J82">
    <cfRule type="cellIs" dxfId="682" priority="701" operator="equal">
      <formula>"CUMPLE"</formula>
    </cfRule>
  </conditionalFormatting>
  <conditionalFormatting sqref="J83:J84">
    <cfRule type="cellIs" dxfId="681" priority="702" operator="equal">
      <formula>"NO CUMPLE"</formula>
    </cfRule>
  </conditionalFormatting>
  <conditionalFormatting sqref="J83:J84">
    <cfRule type="cellIs" dxfId="680" priority="703" operator="equal">
      <formula>"CUMPLE"</formula>
    </cfRule>
  </conditionalFormatting>
  <conditionalFormatting sqref="L82:L84">
    <cfRule type="cellIs" dxfId="679" priority="704" operator="equal">
      <formula>"NO CUMPLE"</formula>
    </cfRule>
  </conditionalFormatting>
  <conditionalFormatting sqref="L82:L84">
    <cfRule type="cellIs" dxfId="678" priority="705" operator="equal">
      <formula>"CUMPLE"</formula>
    </cfRule>
  </conditionalFormatting>
  <conditionalFormatting sqref="M83">
    <cfRule type="expression" dxfId="677" priority="706">
      <formula>L83="NO CUMPLE"</formula>
    </cfRule>
  </conditionalFormatting>
  <conditionalFormatting sqref="M83">
    <cfRule type="expression" dxfId="676" priority="707">
      <formula>L83="CUMPLE"</formula>
    </cfRule>
  </conditionalFormatting>
  <conditionalFormatting sqref="J85">
    <cfRule type="cellIs" dxfId="675" priority="708" operator="equal">
      <formula>"NO CUMPLE"</formula>
    </cfRule>
  </conditionalFormatting>
  <conditionalFormatting sqref="J85">
    <cfRule type="cellIs" dxfId="674" priority="709" operator="equal">
      <formula>"CUMPLE"</formula>
    </cfRule>
  </conditionalFormatting>
  <conditionalFormatting sqref="J86:J87">
    <cfRule type="cellIs" dxfId="673" priority="710" operator="equal">
      <formula>"NO CUMPLE"</formula>
    </cfRule>
  </conditionalFormatting>
  <conditionalFormatting sqref="J86:J87">
    <cfRule type="cellIs" dxfId="672" priority="711" operator="equal">
      <formula>"CUMPLE"</formula>
    </cfRule>
  </conditionalFormatting>
  <conditionalFormatting sqref="M85">
    <cfRule type="expression" dxfId="671" priority="712">
      <formula>L85="NO CUMPLE"</formula>
    </cfRule>
  </conditionalFormatting>
  <conditionalFormatting sqref="M85">
    <cfRule type="expression" dxfId="670" priority="713">
      <formula>L85="CUMPLE"</formula>
    </cfRule>
  </conditionalFormatting>
  <conditionalFormatting sqref="L85:L87">
    <cfRule type="cellIs" dxfId="669" priority="714" operator="equal">
      <formula>"NO CUMPLE"</formula>
    </cfRule>
  </conditionalFormatting>
  <conditionalFormatting sqref="L85:L87">
    <cfRule type="cellIs" dxfId="668" priority="715" operator="equal">
      <formula>"CUMPLE"</formula>
    </cfRule>
  </conditionalFormatting>
  <conditionalFormatting sqref="K86:K87">
    <cfRule type="expression" dxfId="667" priority="716">
      <formula>J86="NO CUMPLE"</formula>
    </cfRule>
  </conditionalFormatting>
  <conditionalFormatting sqref="K86:K87">
    <cfRule type="expression" dxfId="666" priority="717">
      <formula>J86="CUMPLE"</formula>
    </cfRule>
  </conditionalFormatting>
  <conditionalFormatting sqref="M86">
    <cfRule type="expression" dxfId="665" priority="718">
      <formula>L86="NO CUMPLE"</formula>
    </cfRule>
  </conditionalFormatting>
  <conditionalFormatting sqref="M86">
    <cfRule type="expression" dxfId="664" priority="719">
      <formula>L86="CUMPLE"</formula>
    </cfRule>
  </conditionalFormatting>
  <conditionalFormatting sqref="K85">
    <cfRule type="expression" dxfId="663" priority="720">
      <formula>J85="NO CUMPLE"</formula>
    </cfRule>
  </conditionalFormatting>
  <conditionalFormatting sqref="K85">
    <cfRule type="expression" dxfId="662" priority="721">
      <formula>J85="CUMPLE"</formula>
    </cfRule>
  </conditionalFormatting>
  <conditionalFormatting sqref="K102:K103">
    <cfRule type="expression" dxfId="661" priority="638">
      <formula>J102="NO CUMPLE"</formula>
    </cfRule>
  </conditionalFormatting>
  <conditionalFormatting sqref="K102:K103">
    <cfRule type="expression" dxfId="660" priority="639">
      <formula>J102="CUMPLE"</formula>
    </cfRule>
  </conditionalFormatting>
  <conditionalFormatting sqref="M101">
    <cfRule type="expression" dxfId="659" priority="640">
      <formula>L101="NO CUMPLE"</formula>
    </cfRule>
  </conditionalFormatting>
  <conditionalFormatting sqref="M101">
    <cfRule type="expression" dxfId="658" priority="641">
      <formula>L101="CUMPLE"</formula>
    </cfRule>
  </conditionalFormatting>
  <conditionalFormatting sqref="M102">
    <cfRule type="expression" dxfId="657" priority="642">
      <formula>L102="NO CUMPLE"</formula>
    </cfRule>
  </conditionalFormatting>
  <conditionalFormatting sqref="M102">
    <cfRule type="expression" dxfId="656" priority="643">
      <formula>L102="CUMPLE"</formula>
    </cfRule>
  </conditionalFormatting>
  <conditionalFormatting sqref="K101">
    <cfRule type="expression" dxfId="655" priority="644">
      <formula>J101="NO CUMPLE"</formula>
    </cfRule>
  </conditionalFormatting>
  <conditionalFormatting sqref="K101">
    <cfRule type="expression" dxfId="654" priority="645">
      <formula>J101="CUMPLE"</formula>
    </cfRule>
  </conditionalFormatting>
  <conditionalFormatting sqref="K105:K106">
    <cfRule type="expression" dxfId="653" priority="646">
      <formula>J105="NO CUMPLE"</formula>
    </cfRule>
  </conditionalFormatting>
  <conditionalFormatting sqref="K105:K106">
    <cfRule type="expression" dxfId="652" priority="647">
      <formula>J105="CUMPLE"</formula>
    </cfRule>
  </conditionalFormatting>
  <conditionalFormatting sqref="M104">
    <cfRule type="expression" dxfId="651" priority="648">
      <formula>L104="NO CUMPLE"</formula>
    </cfRule>
  </conditionalFormatting>
  <conditionalFormatting sqref="M104">
    <cfRule type="expression" dxfId="650" priority="649">
      <formula>L104="CUMPLE"</formula>
    </cfRule>
  </conditionalFormatting>
  <conditionalFormatting sqref="K104">
    <cfRule type="expression" dxfId="649" priority="650">
      <formula>J104="NO CUMPLE"</formula>
    </cfRule>
  </conditionalFormatting>
  <conditionalFormatting sqref="K104">
    <cfRule type="expression" dxfId="648" priority="651">
      <formula>J104="CUMPLE"</formula>
    </cfRule>
  </conditionalFormatting>
  <conditionalFormatting sqref="J101">
    <cfRule type="cellIs" dxfId="647" priority="652" operator="equal">
      <formula>"NO CUMPLE"</formula>
    </cfRule>
  </conditionalFormatting>
  <conditionalFormatting sqref="J101">
    <cfRule type="cellIs" dxfId="646" priority="653" operator="equal">
      <formula>"CUMPLE"</formula>
    </cfRule>
  </conditionalFormatting>
  <conditionalFormatting sqref="L101:L103">
    <cfRule type="cellIs" dxfId="645" priority="654" operator="equal">
      <formula>"NO CUMPLE"</formula>
    </cfRule>
  </conditionalFormatting>
  <conditionalFormatting sqref="L101:L103">
    <cfRule type="cellIs" dxfId="644" priority="655" operator="equal">
      <formula>"CUMPLE"</formula>
    </cfRule>
  </conditionalFormatting>
  <conditionalFormatting sqref="J102:J103">
    <cfRule type="cellIs" dxfId="643" priority="656" operator="equal">
      <formula>"NO CUMPLE"</formula>
    </cfRule>
  </conditionalFormatting>
  <conditionalFormatting sqref="J102:J103">
    <cfRule type="cellIs" dxfId="642" priority="657" operator="equal">
      <formula>"CUMPLE"</formula>
    </cfRule>
  </conditionalFormatting>
  <conditionalFormatting sqref="J104">
    <cfRule type="cellIs" dxfId="641" priority="658" operator="equal">
      <formula>"NO CUMPLE"</formula>
    </cfRule>
  </conditionalFormatting>
  <conditionalFormatting sqref="J104">
    <cfRule type="cellIs" dxfId="640" priority="659" operator="equal">
      <formula>"CUMPLE"</formula>
    </cfRule>
  </conditionalFormatting>
  <conditionalFormatting sqref="J105:J106">
    <cfRule type="cellIs" dxfId="639" priority="660" operator="equal">
      <formula>"NO CUMPLE"</formula>
    </cfRule>
  </conditionalFormatting>
  <conditionalFormatting sqref="J105:J106">
    <cfRule type="cellIs" dxfId="638" priority="661" operator="equal">
      <formula>"CUMPLE"</formula>
    </cfRule>
  </conditionalFormatting>
  <conditionalFormatting sqref="L104:L106">
    <cfRule type="cellIs" dxfId="637" priority="662" operator="equal">
      <formula>"NO CUMPLE"</formula>
    </cfRule>
  </conditionalFormatting>
  <conditionalFormatting sqref="L104:L106">
    <cfRule type="cellIs" dxfId="636" priority="663" operator="equal">
      <formula>"CUMPLE"</formula>
    </cfRule>
  </conditionalFormatting>
  <conditionalFormatting sqref="M105">
    <cfRule type="expression" dxfId="635" priority="664">
      <formula>L105="NO CUMPLE"</formula>
    </cfRule>
  </conditionalFormatting>
  <conditionalFormatting sqref="M105">
    <cfRule type="expression" dxfId="634" priority="665">
      <formula>L105="CUMPLE"</formula>
    </cfRule>
  </conditionalFormatting>
  <conditionalFormatting sqref="J107">
    <cfRule type="cellIs" dxfId="633" priority="666" operator="equal">
      <formula>"NO CUMPLE"</formula>
    </cfRule>
  </conditionalFormatting>
  <conditionalFormatting sqref="J107">
    <cfRule type="cellIs" dxfId="632" priority="667" operator="equal">
      <formula>"CUMPLE"</formula>
    </cfRule>
  </conditionalFormatting>
  <conditionalFormatting sqref="J108:J109">
    <cfRule type="cellIs" dxfId="631" priority="668" operator="equal">
      <formula>"NO CUMPLE"</formula>
    </cfRule>
  </conditionalFormatting>
  <conditionalFormatting sqref="J108:J109">
    <cfRule type="cellIs" dxfId="630" priority="669" operator="equal">
      <formula>"CUMPLE"</formula>
    </cfRule>
  </conditionalFormatting>
  <conditionalFormatting sqref="M107">
    <cfRule type="expression" dxfId="629" priority="670">
      <formula>L107="NO CUMPLE"</formula>
    </cfRule>
  </conditionalFormatting>
  <conditionalFormatting sqref="M107">
    <cfRule type="expression" dxfId="628" priority="671">
      <formula>L107="CUMPLE"</formula>
    </cfRule>
  </conditionalFormatting>
  <conditionalFormatting sqref="L107:L109">
    <cfRule type="cellIs" dxfId="627" priority="672" operator="equal">
      <formula>"NO CUMPLE"</formula>
    </cfRule>
  </conditionalFormatting>
  <conditionalFormatting sqref="L107:L109">
    <cfRule type="cellIs" dxfId="626" priority="673" operator="equal">
      <formula>"CUMPLE"</formula>
    </cfRule>
  </conditionalFormatting>
  <conditionalFormatting sqref="K108:K109">
    <cfRule type="expression" dxfId="625" priority="674">
      <formula>J108="NO CUMPLE"</formula>
    </cfRule>
  </conditionalFormatting>
  <conditionalFormatting sqref="K108:K109">
    <cfRule type="expression" dxfId="624" priority="675">
      <formula>J108="CUMPLE"</formula>
    </cfRule>
  </conditionalFormatting>
  <conditionalFormatting sqref="M108">
    <cfRule type="expression" dxfId="623" priority="676">
      <formula>L108="NO CUMPLE"</formula>
    </cfRule>
  </conditionalFormatting>
  <conditionalFormatting sqref="M108">
    <cfRule type="expression" dxfId="622" priority="677">
      <formula>L108="CUMPLE"</formula>
    </cfRule>
  </conditionalFormatting>
  <conditionalFormatting sqref="K107">
    <cfRule type="expression" dxfId="621" priority="678">
      <formula>J107="NO CUMPLE"</formula>
    </cfRule>
  </conditionalFormatting>
  <conditionalFormatting sqref="K107">
    <cfRule type="expression" dxfId="620" priority="679">
      <formula>J107="CUMPLE"</formula>
    </cfRule>
  </conditionalFormatting>
  <conditionalFormatting sqref="K146:K147">
    <cfRule type="expression" dxfId="619" priority="554">
      <formula>J146="NO CUMPLE"</formula>
    </cfRule>
  </conditionalFormatting>
  <conditionalFormatting sqref="K146:K147">
    <cfRule type="expression" dxfId="618" priority="555">
      <formula>J146="CUMPLE"</formula>
    </cfRule>
  </conditionalFormatting>
  <conditionalFormatting sqref="M145">
    <cfRule type="expression" dxfId="617" priority="556">
      <formula>L145="NO CUMPLE"</formula>
    </cfRule>
  </conditionalFormatting>
  <conditionalFormatting sqref="M145">
    <cfRule type="expression" dxfId="616" priority="557">
      <formula>L145="CUMPLE"</formula>
    </cfRule>
  </conditionalFormatting>
  <conditionalFormatting sqref="M146">
    <cfRule type="expression" dxfId="615" priority="558">
      <formula>L146="NO CUMPLE"</formula>
    </cfRule>
  </conditionalFormatting>
  <conditionalFormatting sqref="M146">
    <cfRule type="expression" dxfId="614" priority="559">
      <formula>L146="CUMPLE"</formula>
    </cfRule>
  </conditionalFormatting>
  <conditionalFormatting sqref="K145">
    <cfRule type="expression" dxfId="613" priority="560">
      <formula>J145="NO CUMPLE"</formula>
    </cfRule>
  </conditionalFormatting>
  <conditionalFormatting sqref="K145">
    <cfRule type="expression" dxfId="612" priority="561">
      <formula>J145="CUMPLE"</formula>
    </cfRule>
  </conditionalFormatting>
  <conditionalFormatting sqref="K149:K150">
    <cfRule type="expression" dxfId="611" priority="562">
      <formula>J149="NO CUMPLE"</formula>
    </cfRule>
  </conditionalFormatting>
  <conditionalFormatting sqref="K149:K150">
    <cfRule type="expression" dxfId="610" priority="563">
      <formula>J149="CUMPLE"</formula>
    </cfRule>
  </conditionalFormatting>
  <conditionalFormatting sqref="M148">
    <cfRule type="expression" dxfId="609" priority="564">
      <formula>L148="NO CUMPLE"</formula>
    </cfRule>
  </conditionalFormatting>
  <conditionalFormatting sqref="M148">
    <cfRule type="expression" dxfId="608" priority="565">
      <formula>L148="CUMPLE"</formula>
    </cfRule>
  </conditionalFormatting>
  <conditionalFormatting sqref="K148">
    <cfRule type="expression" dxfId="607" priority="566">
      <formula>J148="NO CUMPLE"</formula>
    </cfRule>
  </conditionalFormatting>
  <conditionalFormatting sqref="K148">
    <cfRule type="expression" dxfId="606" priority="567">
      <formula>J148="CUMPLE"</formula>
    </cfRule>
  </conditionalFormatting>
  <conditionalFormatting sqref="J145">
    <cfRule type="cellIs" dxfId="605" priority="568" operator="equal">
      <formula>"NO CUMPLE"</formula>
    </cfRule>
  </conditionalFormatting>
  <conditionalFormatting sqref="J145">
    <cfRule type="cellIs" dxfId="604" priority="569" operator="equal">
      <formula>"CUMPLE"</formula>
    </cfRule>
  </conditionalFormatting>
  <conditionalFormatting sqref="L145:L147">
    <cfRule type="cellIs" dxfId="603" priority="570" operator="equal">
      <formula>"NO CUMPLE"</formula>
    </cfRule>
  </conditionalFormatting>
  <conditionalFormatting sqref="L145:L147">
    <cfRule type="cellIs" dxfId="602" priority="571" operator="equal">
      <formula>"CUMPLE"</formula>
    </cfRule>
  </conditionalFormatting>
  <conditionalFormatting sqref="J146:J147">
    <cfRule type="cellIs" dxfId="601" priority="572" operator="equal">
      <formula>"NO CUMPLE"</formula>
    </cfRule>
  </conditionalFormatting>
  <conditionalFormatting sqref="J146:J147">
    <cfRule type="cellIs" dxfId="600" priority="573" operator="equal">
      <formula>"CUMPLE"</formula>
    </cfRule>
  </conditionalFormatting>
  <conditionalFormatting sqref="J148">
    <cfRule type="cellIs" dxfId="599" priority="574" operator="equal">
      <formula>"NO CUMPLE"</formula>
    </cfRule>
  </conditionalFormatting>
  <conditionalFormatting sqref="J148">
    <cfRule type="cellIs" dxfId="598" priority="575" operator="equal">
      <formula>"CUMPLE"</formula>
    </cfRule>
  </conditionalFormatting>
  <conditionalFormatting sqref="J149:J150">
    <cfRule type="cellIs" dxfId="597" priority="576" operator="equal">
      <formula>"NO CUMPLE"</formula>
    </cfRule>
  </conditionalFormatting>
  <conditionalFormatting sqref="J149:J150">
    <cfRule type="cellIs" dxfId="596" priority="577" operator="equal">
      <formula>"CUMPLE"</formula>
    </cfRule>
  </conditionalFormatting>
  <conditionalFormatting sqref="L148:L150">
    <cfRule type="cellIs" dxfId="595" priority="578" operator="equal">
      <formula>"NO CUMPLE"</formula>
    </cfRule>
  </conditionalFormatting>
  <conditionalFormatting sqref="L148:L150">
    <cfRule type="cellIs" dxfId="594" priority="579" operator="equal">
      <formula>"CUMPLE"</formula>
    </cfRule>
  </conditionalFormatting>
  <conditionalFormatting sqref="M149">
    <cfRule type="expression" dxfId="593" priority="580">
      <formula>L149="NO CUMPLE"</formula>
    </cfRule>
  </conditionalFormatting>
  <conditionalFormatting sqref="M149">
    <cfRule type="expression" dxfId="592" priority="581">
      <formula>L149="CUMPLE"</formula>
    </cfRule>
  </conditionalFormatting>
  <conditionalFormatting sqref="J151">
    <cfRule type="cellIs" dxfId="591" priority="582" operator="equal">
      <formula>"NO CUMPLE"</formula>
    </cfRule>
  </conditionalFormatting>
  <conditionalFormatting sqref="J151">
    <cfRule type="cellIs" dxfId="590" priority="583" operator="equal">
      <formula>"CUMPLE"</formula>
    </cfRule>
  </conditionalFormatting>
  <conditionalFormatting sqref="J152:J153">
    <cfRule type="cellIs" dxfId="589" priority="584" operator="equal">
      <formula>"NO CUMPLE"</formula>
    </cfRule>
  </conditionalFormatting>
  <conditionalFormatting sqref="J152:J153">
    <cfRule type="cellIs" dxfId="588" priority="585" operator="equal">
      <formula>"CUMPLE"</formula>
    </cfRule>
  </conditionalFormatting>
  <conditionalFormatting sqref="M151">
    <cfRule type="expression" dxfId="587" priority="586">
      <formula>L151="NO CUMPLE"</formula>
    </cfRule>
  </conditionalFormatting>
  <conditionalFormatting sqref="M151">
    <cfRule type="expression" dxfId="586" priority="587">
      <formula>L151="CUMPLE"</formula>
    </cfRule>
  </conditionalFormatting>
  <conditionalFormatting sqref="L151:L153">
    <cfRule type="cellIs" dxfId="585" priority="588" operator="equal">
      <formula>"NO CUMPLE"</formula>
    </cfRule>
  </conditionalFormatting>
  <conditionalFormatting sqref="L151:L153">
    <cfRule type="cellIs" dxfId="584" priority="589" operator="equal">
      <formula>"CUMPLE"</formula>
    </cfRule>
  </conditionalFormatting>
  <conditionalFormatting sqref="K152:K153">
    <cfRule type="expression" dxfId="583" priority="590">
      <formula>J152="NO CUMPLE"</formula>
    </cfRule>
  </conditionalFormatting>
  <conditionalFormatting sqref="K152:K153">
    <cfRule type="expression" dxfId="582" priority="591">
      <formula>J152="CUMPLE"</formula>
    </cfRule>
  </conditionalFormatting>
  <conditionalFormatting sqref="M152">
    <cfRule type="expression" dxfId="581" priority="592">
      <formula>L152="NO CUMPLE"</formula>
    </cfRule>
  </conditionalFormatting>
  <conditionalFormatting sqref="M152">
    <cfRule type="expression" dxfId="580" priority="593">
      <formula>L152="CUMPLE"</formula>
    </cfRule>
  </conditionalFormatting>
  <conditionalFormatting sqref="K151">
    <cfRule type="expression" dxfId="579" priority="594">
      <formula>J151="NO CUMPLE"</formula>
    </cfRule>
  </conditionalFormatting>
  <conditionalFormatting sqref="K151">
    <cfRule type="expression" dxfId="578" priority="595">
      <formula>J151="CUMPLE"</formula>
    </cfRule>
  </conditionalFormatting>
  <conditionalFormatting sqref="K168:K169">
    <cfRule type="expression" dxfId="577" priority="512">
      <formula>J168="NO CUMPLE"</formula>
    </cfRule>
  </conditionalFormatting>
  <conditionalFormatting sqref="K168:K169">
    <cfRule type="expression" dxfId="576" priority="513">
      <formula>J168="CUMPLE"</formula>
    </cfRule>
  </conditionalFormatting>
  <conditionalFormatting sqref="M167">
    <cfRule type="expression" dxfId="575" priority="514">
      <formula>L167="NO CUMPLE"</formula>
    </cfRule>
  </conditionalFormatting>
  <conditionalFormatting sqref="M167">
    <cfRule type="expression" dxfId="574" priority="515">
      <formula>L167="CUMPLE"</formula>
    </cfRule>
  </conditionalFormatting>
  <conditionalFormatting sqref="M168">
    <cfRule type="expression" dxfId="573" priority="516">
      <formula>L168="NO CUMPLE"</formula>
    </cfRule>
  </conditionalFormatting>
  <conditionalFormatting sqref="M168">
    <cfRule type="expression" dxfId="572" priority="517">
      <formula>L168="CUMPLE"</formula>
    </cfRule>
  </conditionalFormatting>
  <conditionalFormatting sqref="K167">
    <cfRule type="expression" dxfId="571" priority="518">
      <formula>J167="NO CUMPLE"</formula>
    </cfRule>
  </conditionalFormatting>
  <conditionalFormatting sqref="K167">
    <cfRule type="expression" dxfId="570" priority="519">
      <formula>J167="CUMPLE"</formula>
    </cfRule>
  </conditionalFormatting>
  <conditionalFormatting sqref="K171:K172">
    <cfRule type="expression" dxfId="569" priority="520">
      <formula>J171="NO CUMPLE"</formula>
    </cfRule>
  </conditionalFormatting>
  <conditionalFormatting sqref="K171:K172">
    <cfRule type="expression" dxfId="568" priority="521">
      <formula>J171="CUMPLE"</formula>
    </cfRule>
  </conditionalFormatting>
  <conditionalFormatting sqref="M170">
    <cfRule type="expression" dxfId="567" priority="522">
      <formula>L170="NO CUMPLE"</formula>
    </cfRule>
  </conditionalFormatting>
  <conditionalFormatting sqref="M170">
    <cfRule type="expression" dxfId="566" priority="523">
      <formula>L170="CUMPLE"</formula>
    </cfRule>
  </conditionalFormatting>
  <conditionalFormatting sqref="K170">
    <cfRule type="expression" dxfId="565" priority="524">
      <formula>J170="NO CUMPLE"</formula>
    </cfRule>
  </conditionalFormatting>
  <conditionalFormatting sqref="K170">
    <cfRule type="expression" dxfId="564" priority="525">
      <formula>J170="CUMPLE"</formula>
    </cfRule>
  </conditionalFormatting>
  <conditionalFormatting sqref="J167">
    <cfRule type="cellIs" dxfId="563" priority="526" operator="equal">
      <formula>"NO CUMPLE"</formula>
    </cfRule>
  </conditionalFormatting>
  <conditionalFormatting sqref="J167">
    <cfRule type="cellIs" dxfId="562" priority="527" operator="equal">
      <formula>"CUMPLE"</formula>
    </cfRule>
  </conditionalFormatting>
  <conditionalFormatting sqref="L167:L169">
    <cfRule type="cellIs" dxfId="561" priority="528" operator="equal">
      <formula>"NO CUMPLE"</formula>
    </cfRule>
  </conditionalFormatting>
  <conditionalFormatting sqref="L167:L169">
    <cfRule type="cellIs" dxfId="560" priority="529" operator="equal">
      <formula>"CUMPLE"</formula>
    </cfRule>
  </conditionalFormatting>
  <conditionalFormatting sqref="J168:J169">
    <cfRule type="cellIs" dxfId="559" priority="530" operator="equal">
      <formula>"NO CUMPLE"</formula>
    </cfRule>
  </conditionalFormatting>
  <conditionalFormatting sqref="J168:J169">
    <cfRule type="cellIs" dxfId="558" priority="531" operator="equal">
      <formula>"CUMPLE"</formula>
    </cfRule>
  </conditionalFormatting>
  <conditionalFormatting sqref="J170">
    <cfRule type="cellIs" dxfId="557" priority="532" operator="equal">
      <formula>"NO CUMPLE"</formula>
    </cfRule>
  </conditionalFormatting>
  <conditionalFormatting sqref="J170">
    <cfRule type="cellIs" dxfId="556" priority="533" operator="equal">
      <formula>"CUMPLE"</formula>
    </cfRule>
  </conditionalFormatting>
  <conditionalFormatting sqref="J171:J172">
    <cfRule type="cellIs" dxfId="555" priority="534" operator="equal">
      <formula>"NO CUMPLE"</formula>
    </cfRule>
  </conditionalFormatting>
  <conditionalFormatting sqref="J171:J172">
    <cfRule type="cellIs" dxfId="554" priority="535" operator="equal">
      <formula>"CUMPLE"</formula>
    </cfRule>
  </conditionalFormatting>
  <conditionalFormatting sqref="L170:L172">
    <cfRule type="cellIs" dxfId="553" priority="536" operator="equal">
      <formula>"NO CUMPLE"</formula>
    </cfRule>
  </conditionalFormatting>
  <conditionalFormatting sqref="L170:L172">
    <cfRule type="cellIs" dxfId="552" priority="537" operator="equal">
      <formula>"CUMPLE"</formula>
    </cfRule>
  </conditionalFormatting>
  <conditionalFormatting sqref="M171">
    <cfRule type="expression" dxfId="551" priority="538">
      <formula>L171="NO CUMPLE"</formula>
    </cfRule>
  </conditionalFormatting>
  <conditionalFormatting sqref="M171">
    <cfRule type="expression" dxfId="550" priority="539">
      <formula>L171="CUMPLE"</formula>
    </cfRule>
  </conditionalFormatting>
  <conditionalFormatting sqref="J173">
    <cfRule type="cellIs" dxfId="549" priority="540" operator="equal">
      <formula>"NO CUMPLE"</formula>
    </cfRule>
  </conditionalFormatting>
  <conditionalFormatting sqref="J173">
    <cfRule type="cellIs" dxfId="548" priority="541" operator="equal">
      <formula>"CUMPLE"</formula>
    </cfRule>
  </conditionalFormatting>
  <conditionalFormatting sqref="J174:J175">
    <cfRule type="cellIs" dxfId="547" priority="542" operator="equal">
      <formula>"NO CUMPLE"</formula>
    </cfRule>
  </conditionalFormatting>
  <conditionalFormatting sqref="J174:J175">
    <cfRule type="cellIs" dxfId="546" priority="543" operator="equal">
      <formula>"CUMPLE"</formula>
    </cfRule>
  </conditionalFormatting>
  <conditionalFormatting sqref="M173">
    <cfRule type="expression" dxfId="545" priority="544">
      <formula>L173="NO CUMPLE"</formula>
    </cfRule>
  </conditionalFormatting>
  <conditionalFormatting sqref="M173">
    <cfRule type="expression" dxfId="544" priority="545">
      <formula>L173="CUMPLE"</formula>
    </cfRule>
  </conditionalFormatting>
  <conditionalFormatting sqref="L173:L175">
    <cfRule type="cellIs" dxfId="543" priority="546" operator="equal">
      <formula>"NO CUMPLE"</formula>
    </cfRule>
  </conditionalFormatting>
  <conditionalFormatting sqref="L173:L175">
    <cfRule type="cellIs" dxfId="542" priority="547" operator="equal">
      <formula>"CUMPLE"</formula>
    </cfRule>
  </conditionalFormatting>
  <conditionalFormatting sqref="K174:K175">
    <cfRule type="expression" dxfId="541" priority="548">
      <formula>J174="NO CUMPLE"</formula>
    </cfRule>
  </conditionalFormatting>
  <conditionalFormatting sqref="K174:K175">
    <cfRule type="expression" dxfId="540" priority="549">
      <formula>J174="CUMPLE"</formula>
    </cfRule>
  </conditionalFormatting>
  <conditionalFormatting sqref="M174">
    <cfRule type="expression" dxfId="539" priority="550">
      <formula>L174="NO CUMPLE"</formula>
    </cfRule>
  </conditionalFormatting>
  <conditionalFormatting sqref="M174">
    <cfRule type="expression" dxfId="538" priority="551">
      <formula>L174="CUMPLE"</formula>
    </cfRule>
  </conditionalFormatting>
  <conditionalFormatting sqref="K173">
    <cfRule type="expression" dxfId="537" priority="552">
      <formula>J173="NO CUMPLE"</formula>
    </cfRule>
  </conditionalFormatting>
  <conditionalFormatting sqref="K173">
    <cfRule type="expression" dxfId="536" priority="553">
      <formula>J173="CUMPLE"</formula>
    </cfRule>
  </conditionalFormatting>
  <conditionalFormatting sqref="K190:K191">
    <cfRule type="expression" dxfId="535" priority="470">
      <formula>J190="NO CUMPLE"</formula>
    </cfRule>
  </conditionalFormatting>
  <conditionalFormatting sqref="K190:K191">
    <cfRule type="expression" dxfId="534" priority="471">
      <formula>J190="CUMPLE"</formula>
    </cfRule>
  </conditionalFormatting>
  <conditionalFormatting sqref="M189">
    <cfRule type="expression" dxfId="533" priority="472">
      <formula>L189="NO CUMPLE"</formula>
    </cfRule>
  </conditionalFormatting>
  <conditionalFormatting sqref="M189">
    <cfRule type="expression" dxfId="532" priority="473">
      <formula>L189="CUMPLE"</formula>
    </cfRule>
  </conditionalFormatting>
  <conditionalFormatting sqref="M190">
    <cfRule type="expression" dxfId="531" priority="474">
      <formula>L190="NO CUMPLE"</formula>
    </cfRule>
  </conditionalFormatting>
  <conditionalFormatting sqref="M190">
    <cfRule type="expression" dxfId="530" priority="475">
      <formula>L190="CUMPLE"</formula>
    </cfRule>
  </conditionalFormatting>
  <conditionalFormatting sqref="K189">
    <cfRule type="expression" dxfId="529" priority="476">
      <formula>J189="NO CUMPLE"</formula>
    </cfRule>
  </conditionalFormatting>
  <conditionalFormatting sqref="K189">
    <cfRule type="expression" dxfId="528" priority="477">
      <formula>J189="CUMPLE"</formula>
    </cfRule>
  </conditionalFormatting>
  <conditionalFormatting sqref="K193:K194">
    <cfRule type="expression" dxfId="527" priority="478">
      <formula>J193="NO CUMPLE"</formula>
    </cfRule>
  </conditionalFormatting>
  <conditionalFormatting sqref="K193:K194">
    <cfRule type="expression" dxfId="526" priority="479">
      <formula>J193="CUMPLE"</formula>
    </cfRule>
  </conditionalFormatting>
  <conditionalFormatting sqref="M192">
    <cfRule type="expression" dxfId="525" priority="480">
      <formula>L192="NO CUMPLE"</formula>
    </cfRule>
  </conditionalFormatting>
  <conditionalFormatting sqref="M192">
    <cfRule type="expression" dxfId="524" priority="481">
      <formula>L192="CUMPLE"</formula>
    </cfRule>
  </conditionalFormatting>
  <conditionalFormatting sqref="K192">
    <cfRule type="expression" dxfId="523" priority="482">
      <formula>J192="NO CUMPLE"</formula>
    </cfRule>
  </conditionalFormatting>
  <conditionalFormatting sqref="K192">
    <cfRule type="expression" dxfId="522" priority="483">
      <formula>J192="CUMPLE"</formula>
    </cfRule>
  </conditionalFormatting>
  <conditionalFormatting sqref="J189">
    <cfRule type="cellIs" dxfId="521" priority="484" operator="equal">
      <formula>"NO CUMPLE"</formula>
    </cfRule>
  </conditionalFormatting>
  <conditionalFormatting sqref="J189">
    <cfRule type="cellIs" dxfId="520" priority="485" operator="equal">
      <formula>"CUMPLE"</formula>
    </cfRule>
  </conditionalFormatting>
  <conditionalFormatting sqref="L189:L191">
    <cfRule type="cellIs" dxfId="519" priority="486" operator="equal">
      <formula>"NO CUMPLE"</formula>
    </cfRule>
  </conditionalFormatting>
  <conditionalFormatting sqref="L189:L191">
    <cfRule type="cellIs" dxfId="518" priority="487" operator="equal">
      <formula>"CUMPLE"</formula>
    </cfRule>
  </conditionalFormatting>
  <conditionalFormatting sqref="J190:J191">
    <cfRule type="cellIs" dxfId="517" priority="488" operator="equal">
      <formula>"NO CUMPLE"</formula>
    </cfRule>
  </conditionalFormatting>
  <conditionalFormatting sqref="J190:J191">
    <cfRule type="cellIs" dxfId="516" priority="489" operator="equal">
      <formula>"CUMPLE"</formula>
    </cfRule>
  </conditionalFormatting>
  <conditionalFormatting sqref="J192">
    <cfRule type="cellIs" dxfId="515" priority="490" operator="equal">
      <formula>"NO CUMPLE"</formula>
    </cfRule>
  </conditionalFormatting>
  <conditionalFormatting sqref="J192">
    <cfRule type="cellIs" dxfId="514" priority="491" operator="equal">
      <formula>"CUMPLE"</formula>
    </cfRule>
  </conditionalFormatting>
  <conditionalFormatting sqref="J193:J194">
    <cfRule type="cellIs" dxfId="513" priority="492" operator="equal">
      <formula>"NO CUMPLE"</formula>
    </cfRule>
  </conditionalFormatting>
  <conditionalFormatting sqref="J193:J194">
    <cfRule type="cellIs" dxfId="512" priority="493" operator="equal">
      <formula>"CUMPLE"</formula>
    </cfRule>
  </conditionalFormatting>
  <conditionalFormatting sqref="L192:L194">
    <cfRule type="cellIs" dxfId="511" priority="494" operator="equal">
      <formula>"NO CUMPLE"</formula>
    </cfRule>
  </conditionalFormatting>
  <conditionalFormatting sqref="L192:L194">
    <cfRule type="cellIs" dxfId="510" priority="495" operator="equal">
      <formula>"CUMPLE"</formula>
    </cfRule>
  </conditionalFormatting>
  <conditionalFormatting sqref="M193">
    <cfRule type="expression" dxfId="509" priority="496">
      <formula>L193="NO CUMPLE"</formula>
    </cfRule>
  </conditionalFormatting>
  <conditionalFormatting sqref="M193">
    <cfRule type="expression" dxfId="508" priority="497">
      <formula>L193="CUMPLE"</formula>
    </cfRule>
  </conditionalFormatting>
  <conditionalFormatting sqref="J195">
    <cfRule type="cellIs" dxfId="507" priority="498" operator="equal">
      <formula>"NO CUMPLE"</formula>
    </cfRule>
  </conditionalFormatting>
  <conditionalFormatting sqref="J195">
    <cfRule type="cellIs" dxfId="506" priority="499" operator="equal">
      <formula>"CUMPLE"</formula>
    </cfRule>
  </conditionalFormatting>
  <conditionalFormatting sqref="J196:J197">
    <cfRule type="cellIs" dxfId="505" priority="500" operator="equal">
      <formula>"NO CUMPLE"</formula>
    </cfRule>
  </conditionalFormatting>
  <conditionalFormatting sqref="J196:J197">
    <cfRule type="cellIs" dxfId="504" priority="501" operator="equal">
      <formula>"CUMPLE"</formula>
    </cfRule>
  </conditionalFormatting>
  <conditionalFormatting sqref="M195">
    <cfRule type="expression" dxfId="503" priority="502">
      <formula>L195="NO CUMPLE"</formula>
    </cfRule>
  </conditionalFormatting>
  <conditionalFormatting sqref="M195">
    <cfRule type="expression" dxfId="502" priority="503">
      <formula>L195="CUMPLE"</formula>
    </cfRule>
  </conditionalFormatting>
  <conditionalFormatting sqref="L195:L197">
    <cfRule type="cellIs" dxfId="501" priority="504" operator="equal">
      <formula>"NO CUMPLE"</formula>
    </cfRule>
  </conditionalFormatting>
  <conditionalFormatting sqref="L195:L197">
    <cfRule type="cellIs" dxfId="500" priority="505" operator="equal">
      <formula>"CUMPLE"</formula>
    </cfRule>
  </conditionalFormatting>
  <conditionalFormatting sqref="K196:K197">
    <cfRule type="expression" dxfId="499" priority="506">
      <formula>J196="NO CUMPLE"</formula>
    </cfRule>
  </conditionalFormatting>
  <conditionalFormatting sqref="K196:K197">
    <cfRule type="expression" dxfId="498" priority="507">
      <formula>J196="CUMPLE"</formula>
    </cfRule>
  </conditionalFormatting>
  <conditionalFormatting sqref="M196">
    <cfRule type="expression" dxfId="497" priority="508">
      <formula>L196="NO CUMPLE"</formula>
    </cfRule>
  </conditionalFormatting>
  <conditionalFormatting sqref="M196">
    <cfRule type="expression" dxfId="496" priority="509">
      <formula>L196="CUMPLE"</formula>
    </cfRule>
  </conditionalFormatting>
  <conditionalFormatting sqref="K195">
    <cfRule type="expression" dxfId="495" priority="510">
      <formula>J195="NO CUMPLE"</formula>
    </cfRule>
  </conditionalFormatting>
  <conditionalFormatting sqref="K195">
    <cfRule type="expression" dxfId="494" priority="511">
      <formula>J195="CUMPLE"</formula>
    </cfRule>
  </conditionalFormatting>
  <conditionalFormatting sqref="E35">
    <cfRule type="notContainsBlanks" dxfId="493" priority="464">
      <formula>LEN(TRIM(E35))&gt;0</formula>
    </cfRule>
  </conditionalFormatting>
  <conditionalFormatting sqref="D35">
    <cfRule type="notContainsBlanks" dxfId="492" priority="465">
      <formula>LEN(TRIM(D35))&gt;0</formula>
    </cfRule>
  </conditionalFormatting>
  <conditionalFormatting sqref="C35">
    <cfRule type="notContainsBlanks" dxfId="491" priority="466">
      <formula>LEN(TRIM(C35))&gt;0</formula>
    </cfRule>
  </conditionalFormatting>
  <conditionalFormatting sqref="E38 E41">
    <cfRule type="notContainsBlanks" dxfId="490" priority="467">
      <formula>LEN(TRIM(E38))&gt;0</formula>
    </cfRule>
  </conditionalFormatting>
  <conditionalFormatting sqref="D38 D41">
    <cfRule type="notContainsBlanks" dxfId="489" priority="468">
      <formula>LEN(TRIM(D38))&gt;0</formula>
    </cfRule>
  </conditionalFormatting>
  <conditionalFormatting sqref="C38 C41">
    <cfRule type="notContainsBlanks" dxfId="488" priority="469">
      <formula>LEN(TRIM(C38))&gt;0</formula>
    </cfRule>
  </conditionalFormatting>
  <conditionalFormatting sqref="H35">
    <cfRule type="notContainsBlanks" dxfId="487" priority="458">
      <formula>LEN(TRIM(H35))&gt;0</formula>
    </cfRule>
  </conditionalFormatting>
  <conditionalFormatting sqref="G35">
    <cfRule type="notContainsBlanks" dxfId="486" priority="459">
      <formula>LEN(TRIM(G35))&gt;0</formula>
    </cfRule>
  </conditionalFormatting>
  <conditionalFormatting sqref="I35">
    <cfRule type="notContainsBlanks" dxfId="485" priority="460">
      <formula>LEN(TRIM(I35))&gt;0</formula>
    </cfRule>
  </conditionalFormatting>
  <conditionalFormatting sqref="H38 H41">
    <cfRule type="notContainsBlanks" dxfId="484" priority="461">
      <formula>LEN(TRIM(H38))&gt;0</formula>
    </cfRule>
  </conditionalFormatting>
  <conditionalFormatting sqref="G38 G41">
    <cfRule type="notContainsBlanks" dxfId="483" priority="462">
      <formula>LEN(TRIM(G38))&gt;0</formula>
    </cfRule>
  </conditionalFormatting>
  <conditionalFormatting sqref="I38 I41">
    <cfRule type="notContainsBlanks" dxfId="482" priority="463">
      <formula>LEN(TRIM(I38))&gt;0</formula>
    </cfRule>
  </conditionalFormatting>
  <conditionalFormatting sqref="F35 F38 F41">
    <cfRule type="notContainsBlanks" dxfId="481" priority="457">
      <formula>LEN(TRIM(F35))&gt;0</formula>
    </cfRule>
  </conditionalFormatting>
  <conditionalFormatting sqref="H57">
    <cfRule type="notContainsBlanks" dxfId="480" priority="446">
      <formula>LEN(TRIM(H57))&gt;0</formula>
    </cfRule>
  </conditionalFormatting>
  <conditionalFormatting sqref="G57">
    <cfRule type="notContainsBlanks" dxfId="479" priority="447">
      <formula>LEN(TRIM(G57))&gt;0</formula>
    </cfRule>
  </conditionalFormatting>
  <conditionalFormatting sqref="F57 F60 F63">
    <cfRule type="notContainsBlanks" dxfId="478" priority="448">
      <formula>LEN(TRIM(F57))&gt;0</formula>
    </cfRule>
  </conditionalFormatting>
  <conditionalFormatting sqref="E57">
    <cfRule type="notContainsBlanks" dxfId="477" priority="449">
      <formula>LEN(TRIM(E57))&gt;0</formula>
    </cfRule>
  </conditionalFormatting>
  <conditionalFormatting sqref="D57">
    <cfRule type="notContainsBlanks" dxfId="476" priority="450">
      <formula>LEN(TRIM(D57))&gt;0</formula>
    </cfRule>
  </conditionalFormatting>
  <conditionalFormatting sqref="C57">
    <cfRule type="notContainsBlanks" dxfId="475" priority="451">
      <formula>LEN(TRIM(C57))&gt;0</formula>
    </cfRule>
  </conditionalFormatting>
  <conditionalFormatting sqref="I57">
    <cfRule type="notContainsBlanks" dxfId="474" priority="452">
      <formula>LEN(TRIM(I57))&gt;0</formula>
    </cfRule>
  </conditionalFormatting>
  <conditionalFormatting sqref="G60 G63">
    <cfRule type="notContainsBlanks" dxfId="473" priority="453">
      <formula>LEN(TRIM(G60))&gt;0</formula>
    </cfRule>
  </conditionalFormatting>
  <conditionalFormatting sqref="E60 E63">
    <cfRule type="notContainsBlanks" dxfId="472" priority="454">
      <formula>LEN(TRIM(E60))&gt;0</formula>
    </cfRule>
  </conditionalFormatting>
  <conditionalFormatting sqref="D60 D63">
    <cfRule type="notContainsBlanks" dxfId="471" priority="455">
      <formula>LEN(TRIM(D60))&gt;0</formula>
    </cfRule>
  </conditionalFormatting>
  <conditionalFormatting sqref="C60 C63">
    <cfRule type="notContainsBlanks" dxfId="470" priority="456">
      <formula>LEN(TRIM(C60))&gt;0</formula>
    </cfRule>
  </conditionalFormatting>
  <conditionalFormatting sqref="H60 H63">
    <cfRule type="notContainsBlanks" dxfId="469" priority="445">
      <formula>LEN(TRIM(H60))&gt;0</formula>
    </cfRule>
  </conditionalFormatting>
  <conditionalFormatting sqref="I60 I63">
    <cfRule type="notContainsBlanks" dxfId="468" priority="444">
      <formula>LEN(TRIM(I60))&gt;0</formula>
    </cfRule>
  </conditionalFormatting>
  <conditionalFormatting sqref="N107">
    <cfRule type="expression" dxfId="467" priority="407">
      <formula>N107=" "</formula>
    </cfRule>
  </conditionalFormatting>
  <conditionalFormatting sqref="N107">
    <cfRule type="expression" dxfId="466" priority="408">
      <formula>N107="NO PRESENTÓ CERTIFICADO"</formula>
    </cfRule>
  </conditionalFormatting>
  <conditionalFormatting sqref="N107">
    <cfRule type="expression" dxfId="465" priority="409">
      <formula>N107="PRESENTÓ CERTIFICADO"</formula>
    </cfRule>
  </conditionalFormatting>
  <conditionalFormatting sqref="O107">
    <cfRule type="cellIs" dxfId="464" priority="410" operator="equal">
      <formula>"PENDIENTE POR DESCRIPCIÓN"</formula>
    </cfRule>
  </conditionalFormatting>
  <conditionalFormatting sqref="O107">
    <cfRule type="cellIs" dxfId="463" priority="411" operator="equal">
      <formula>"DESCRIPCIÓN INSUFICIENTE"</formula>
    </cfRule>
  </conditionalFormatting>
  <conditionalFormatting sqref="O107">
    <cfRule type="cellIs" dxfId="462" priority="412" operator="equal">
      <formula>"NO ESTÁ ACORDE A ITEM 5.2.1 (T.R.)"</formula>
    </cfRule>
  </conditionalFormatting>
  <conditionalFormatting sqref="O107">
    <cfRule type="cellIs" dxfId="461" priority="413" operator="equal">
      <formula>"ACORDE A ITEM 5.2.1 (T.R.)"</formula>
    </cfRule>
  </conditionalFormatting>
  <conditionalFormatting sqref="N123">
    <cfRule type="expression" dxfId="460" priority="357">
      <formula>N123=" "</formula>
    </cfRule>
  </conditionalFormatting>
  <conditionalFormatting sqref="N123">
    <cfRule type="expression" dxfId="459" priority="358">
      <formula>N123="NO PRESENTÓ CERTIFICADO"</formula>
    </cfRule>
  </conditionalFormatting>
  <conditionalFormatting sqref="N123">
    <cfRule type="expression" dxfId="458" priority="359">
      <formula>N123="PRESENTÓ CERTIFICADO"</formula>
    </cfRule>
  </conditionalFormatting>
  <conditionalFormatting sqref="S123">
    <cfRule type="cellIs" dxfId="457" priority="360" operator="greaterThan">
      <formula>0</formula>
    </cfRule>
  </conditionalFormatting>
  <conditionalFormatting sqref="S123">
    <cfRule type="cellIs" dxfId="456" priority="361" operator="equal">
      <formula>0</formula>
    </cfRule>
  </conditionalFormatting>
  <conditionalFormatting sqref="O123">
    <cfRule type="cellIs" dxfId="455" priority="367" operator="equal">
      <formula>"PENDIENTE POR DESCRIPCIÓN"</formula>
    </cfRule>
  </conditionalFormatting>
  <conditionalFormatting sqref="O123">
    <cfRule type="cellIs" dxfId="454" priority="368" operator="equal">
      <formula>"DESCRIPCIÓN INSUFICIENTE"</formula>
    </cfRule>
  </conditionalFormatting>
  <conditionalFormatting sqref="O123">
    <cfRule type="cellIs" dxfId="453" priority="369" operator="equal">
      <formula>"NO ESTÁ ACORDE A ITEM 5.2.1 (T.R.)"</formula>
    </cfRule>
  </conditionalFormatting>
  <conditionalFormatting sqref="O123">
    <cfRule type="cellIs" dxfId="452" priority="370" operator="equal">
      <formula>"ACORDE A ITEM 5.2.1 (T.R.)"</formula>
    </cfRule>
  </conditionalFormatting>
  <conditionalFormatting sqref="N126">
    <cfRule type="expression" dxfId="451" priority="381">
      <formula>N126=" "</formula>
    </cfRule>
  </conditionalFormatting>
  <conditionalFormatting sqref="N126">
    <cfRule type="expression" dxfId="450" priority="382">
      <formula>N126="NO PRESENTÓ CERTIFICADO"</formula>
    </cfRule>
  </conditionalFormatting>
  <conditionalFormatting sqref="N126">
    <cfRule type="expression" dxfId="449" priority="383">
      <formula>N126="PRESENTÓ CERTIFICADO"</formula>
    </cfRule>
  </conditionalFormatting>
  <conditionalFormatting sqref="O126">
    <cfRule type="cellIs" dxfId="448" priority="384" operator="equal">
      <formula>"PENDIENTE POR DESCRIPCIÓN"</formula>
    </cfRule>
  </conditionalFormatting>
  <conditionalFormatting sqref="O126">
    <cfRule type="cellIs" dxfId="447" priority="385" operator="equal">
      <formula>"DESCRIPCIÓN INSUFICIENTE"</formula>
    </cfRule>
  </conditionalFormatting>
  <conditionalFormatting sqref="O126">
    <cfRule type="cellIs" dxfId="446" priority="386" operator="equal">
      <formula>"NO ESTÁ ACORDE A ITEM 5.2.1 (T.R.)"</formula>
    </cfRule>
  </conditionalFormatting>
  <conditionalFormatting sqref="O126">
    <cfRule type="cellIs" dxfId="445" priority="387" operator="equal">
      <formula>"ACORDE A ITEM 5.2.1 (T.R.)"</formula>
    </cfRule>
  </conditionalFormatting>
  <conditionalFormatting sqref="T123">
    <cfRule type="cellIs" dxfId="444" priority="393" operator="equal">
      <formula>"NO"</formula>
    </cfRule>
  </conditionalFormatting>
  <conditionalFormatting sqref="T123">
    <cfRule type="cellIs" dxfId="443" priority="394" operator="equal">
      <formula>"SI"</formula>
    </cfRule>
  </conditionalFormatting>
  <conditionalFormatting sqref="S126 S129">
    <cfRule type="cellIs" dxfId="442" priority="395" operator="greaterThan">
      <formula>0</formula>
    </cfRule>
  </conditionalFormatting>
  <conditionalFormatting sqref="S126 S129">
    <cfRule type="cellIs" dxfId="441" priority="396" operator="equal">
      <formula>0</formula>
    </cfRule>
  </conditionalFormatting>
  <conditionalFormatting sqref="K124:K125">
    <cfRule type="expression" dxfId="440" priority="315">
      <formula>J124="NO CUMPLE"</formula>
    </cfRule>
  </conditionalFormatting>
  <conditionalFormatting sqref="K124:K125">
    <cfRule type="expression" dxfId="439" priority="316">
      <formula>J124="CUMPLE"</formula>
    </cfRule>
  </conditionalFormatting>
  <conditionalFormatting sqref="M123">
    <cfRule type="expression" dxfId="438" priority="317">
      <formula>L123="NO CUMPLE"</formula>
    </cfRule>
  </conditionalFormatting>
  <conditionalFormatting sqref="M123">
    <cfRule type="expression" dxfId="437" priority="318">
      <formula>L123="CUMPLE"</formula>
    </cfRule>
  </conditionalFormatting>
  <conditionalFormatting sqref="M124">
    <cfRule type="expression" dxfId="436" priority="319">
      <formula>L124="NO CUMPLE"</formula>
    </cfRule>
  </conditionalFormatting>
  <conditionalFormatting sqref="M124">
    <cfRule type="expression" dxfId="435" priority="320">
      <formula>L124="CUMPLE"</formula>
    </cfRule>
  </conditionalFormatting>
  <conditionalFormatting sqref="K123">
    <cfRule type="expression" dxfId="434" priority="321">
      <formula>J123="NO CUMPLE"</formula>
    </cfRule>
  </conditionalFormatting>
  <conditionalFormatting sqref="K123">
    <cfRule type="expression" dxfId="433" priority="322">
      <formula>J123="CUMPLE"</formula>
    </cfRule>
  </conditionalFormatting>
  <conditionalFormatting sqref="K127:K128">
    <cfRule type="expression" dxfId="432" priority="323">
      <formula>J127="NO CUMPLE"</formula>
    </cfRule>
  </conditionalFormatting>
  <conditionalFormatting sqref="K127:K128">
    <cfRule type="expression" dxfId="431" priority="324">
      <formula>J127="CUMPLE"</formula>
    </cfRule>
  </conditionalFormatting>
  <conditionalFormatting sqref="M126">
    <cfRule type="expression" dxfId="430" priority="325">
      <formula>L126="NO CUMPLE"</formula>
    </cfRule>
  </conditionalFormatting>
  <conditionalFormatting sqref="M126">
    <cfRule type="expression" dxfId="429" priority="326">
      <formula>L126="CUMPLE"</formula>
    </cfRule>
  </conditionalFormatting>
  <conditionalFormatting sqref="K126">
    <cfRule type="expression" dxfId="428" priority="327">
      <formula>J126="NO CUMPLE"</formula>
    </cfRule>
  </conditionalFormatting>
  <conditionalFormatting sqref="K126">
    <cfRule type="expression" dxfId="427" priority="328">
      <formula>J126="CUMPLE"</formula>
    </cfRule>
  </conditionalFormatting>
  <conditionalFormatting sqref="J123">
    <cfRule type="cellIs" dxfId="426" priority="329" operator="equal">
      <formula>"NO CUMPLE"</formula>
    </cfRule>
  </conditionalFormatting>
  <conditionalFormatting sqref="J123">
    <cfRule type="cellIs" dxfId="425" priority="330" operator="equal">
      <formula>"CUMPLE"</formula>
    </cfRule>
  </conditionalFormatting>
  <conditionalFormatting sqref="L123:L125">
    <cfRule type="cellIs" dxfId="424" priority="331" operator="equal">
      <formula>"NO CUMPLE"</formula>
    </cfRule>
  </conditionalFormatting>
  <conditionalFormatting sqref="L123:L125">
    <cfRule type="cellIs" dxfId="423" priority="332" operator="equal">
      <formula>"CUMPLE"</formula>
    </cfRule>
  </conditionalFormatting>
  <conditionalFormatting sqref="J124:J125">
    <cfRule type="cellIs" dxfId="422" priority="333" operator="equal">
      <formula>"NO CUMPLE"</formula>
    </cfRule>
  </conditionalFormatting>
  <conditionalFormatting sqref="J124:J125">
    <cfRule type="cellIs" dxfId="421" priority="334" operator="equal">
      <formula>"CUMPLE"</formula>
    </cfRule>
  </conditionalFormatting>
  <conditionalFormatting sqref="J126">
    <cfRule type="cellIs" dxfId="420" priority="335" operator="equal">
      <formula>"NO CUMPLE"</formula>
    </cfRule>
  </conditionalFormatting>
  <conditionalFormatting sqref="J126">
    <cfRule type="cellIs" dxfId="419" priority="336" operator="equal">
      <formula>"CUMPLE"</formula>
    </cfRule>
  </conditionalFormatting>
  <conditionalFormatting sqref="J127:J128">
    <cfRule type="cellIs" dxfId="418" priority="337" operator="equal">
      <formula>"NO CUMPLE"</formula>
    </cfRule>
  </conditionalFormatting>
  <conditionalFormatting sqref="J127:J128">
    <cfRule type="cellIs" dxfId="417" priority="338" operator="equal">
      <formula>"CUMPLE"</formula>
    </cfRule>
  </conditionalFormatting>
  <conditionalFormatting sqref="L126:L128">
    <cfRule type="cellIs" dxfId="416" priority="339" operator="equal">
      <formula>"NO CUMPLE"</formula>
    </cfRule>
  </conditionalFormatting>
  <conditionalFormatting sqref="L126:L128">
    <cfRule type="cellIs" dxfId="415" priority="340" operator="equal">
      <formula>"CUMPLE"</formula>
    </cfRule>
  </conditionalFormatting>
  <conditionalFormatting sqref="M127">
    <cfRule type="expression" dxfId="414" priority="341">
      <formula>L127="NO CUMPLE"</formula>
    </cfRule>
  </conditionalFormatting>
  <conditionalFormatting sqref="M127">
    <cfRule type="expression" dxfId="413" priority="342">
      <formula>L127="CUMPLE"</formula>
    </cfRule>
  </conditionalFormatting>
  <conditionalFormatting sqref="J129">
    <cfRule type="cellIs" dxfId="412" priority="343" operator="equal">
      <formula>"NO CUMPLE"</formula>
    </cfRule>
  </conditionalFormatting>
  <conditionalFormatting sqref="J129">
    <cfRule type="cellIs" dxfId="411" priority="344" operator="equal">
      <formula>"CUMPLE"</formula>
    </cfRule>
  </conditionalFormatting>
  <conditionalFormatting sqref="J130:J131">
    <cfRule type="cellIs" dxfId="410" priority="345" operator="equal">
      <formula>"NO CUMPLE"</formula>
    </cfRule>
  </conditionalFormatting>
  <conditionalFormatting sqref="J130:J131">
    <cfRule type="cellIs" dxfId="409" priority="346" operator="equal">
      <formula>"CUMPLE"</formula>
    </cfRule>
  </conditionalFormatting>
  <conditionalFormatting sqref="M129">
    <cfRule type="expression" dxfId="408" priority="347">
      <formula>L129="NO CUMPLE"</formula>
    </cfRule>
  </conditionalFormatting>
  <conditionalFormatting sqref="M129">
    <cfRule type="expression" dxfId="407" priority="348">
      <formula>L129="CUMPLE"</formula>
    </cfRule>
  </conditionalFormatting>
  <conditionalFormatting sqref="L129:L131">
    <cfRule type="cellIs" dxfId="406" priority="349" operator="equal">
      <formula>"NO CUMPLE"</formula>
    </cfRule>
  </conditionalFormatting>
  <conditionalFormatting sqref="L129:L131">
    <cfRule type="cellIs" dxfId="405" priority="350" operator="equal">
      <formula>"CUMPLE"</formula>
    </cfRule>
  </conditionalFormatting>
  <conditionalFormatting sqref="K130:K131">
    <cfRule type="expression" dxfId="404" priority="351">
      <formula>J130="NO CUMPLE"</formula>
    </cfRule>
  </conditionalFormatting>
  <conditionalFormatting sqref="K130:K131">
    <cfRule type="expression" dxfId="403" priority="352">
      <formula>J130="CUMPLE"</formula>
    </cfRule>
  </conditionalFormatting>
  <conditionalFormatting sqref="M130">
    <cfRule type="expression" dxfId="402" priority="353">
      <formula>L130="NO CUMPLE"</formula>
    </cfRule>
  </conditionalFormatting>
  <conditionalFormatting sqref="M130">
    <cfRule type="expression" dxfId="401" priority="354">
      <formula>L130="CUMPLE"</formula>
    </cfRule>
  </conditionalFormatting>
  <conditionalFormatting sqref="K129">
    <cfRule type="expression" dxfId="400" priority="355">
      <formula>J129="NO CUMPLE"</formula>
    </cfRule>
  </conditionalFormatting>
  <conditionalFormatting sqref="K129">
    <cfRule type="expression" dxfId="399" priority="356">
      <formula>J129="CUMPLE"</formula>
    </cfRule>
  </conditionalFormatting>
  <conditionalFormatting sqref="H123">
    <cfRule type="notContainsBlanks" dxfId="398" priority="304">
      <formula>LEN(TRIM(H123))&gt;0</formula>
    </cfRule>
  </conditionalFormatting>
  <conditionalFormatting sqref="G123">
    <cfRule type="notContainsBlanks" dxfId="397" priority="305">
      <formula>LEN(TRIM(G123))&gt;0</formula>
    </cfRule>
  </conditionalFormatting>
  <conditionalFormatting sqref="F123 F126">
    <cfRule type="notContainsBlanks" dxfId="396" priority="306">
      <formula>LEN(TRIM(F123))&gt;0</formula>
    </cfRule>
  </conditionalFormatting>
  <conditionalFormatting sqref="E123">
    <cfRule type="notContainsBlanks" dxfId="395" priority="307">
      <formula>LEN(TRIM(E123))&gt;0</formula>
    </cfRule>
  </conditionalFormatting>
  <conditionalFormatting sqref="D123">
    <cfRule type="notContainsBlanks" dxfId="394" priority="308">
      <formula>LEN(TRIM(D123))&gt;0</formula>
    </cfRule>
  </conditionalFormatting>
  <conditionalFormatting sqref="C123">
    <cfRule type="notContainsBlanks" dxfId="393" priority="309">
      <formula>LEN(TRIM(C123))&gt;0</formula>
    </cfRule>
  </conditionalFormatting>
  <conditionalFormatting sqref="I123">
    <cfRule type="notContainsBlanks" dxfId="392" priority="310">
      <formula>LEN(TRIM(I123))&gt;0</formula>
    </cfRule>
  </conditionalFormatting>
  <conditionalFormatting sqref="G126">
    <cfRule type="notContainsBlanks" dxfId="391" priority="311">
      <formula>LEN(TRIM(G126))&gt;0</formula>
    </cfRule>
  </conditionalFormatting>
  <conditionalFormatting sqref="E126">
    <cfRule type="notContainsBlanks" dxfId="390" priority="312">
      <formula>LEN(TRIM(E126))&gt;0</formula>
    </cfRule>
  </conditionalFormatting>
  <conditionalFormatting sqref="D126">
    <cfRule type="notContainsBlanks" dxfId="389" priority="313">
      <formula>LEN(TRIM(D126))&gt;0</formula>
    </cfRule>
  </conditionalFormatting>
  <conditionalFormatting sqref="C126">
    <cfRule type="notContainsBlanks" dxfId="388" priority="314">
      <formula>LEN(TRIM(C126))&gt;0</formula>
    </cfRule>
  </conditionalFormatting>
  <conditionalFormatting sqref="H126">
    <cfRule type="notContainsBlanks" dxfId="387" priority="302">
      <formula>LEN(TRIM(H126))&gt;0</formula>
    </cfRule>
  </conditionalFormatting>
  <conditionalFormatting sqref="I126">
    <cfRule type="notContainsBlanks" dxfId="386" priority="303">
      <formula>LEN(TRIM(I126))&gt;0</formula>
    </cfRule>
  </conditionalFormatting>
  <conditionalFormatting sqref="G129">
    <cfRule type="notContainsBlanks" dxfId="385" priority="297">
      <formula>LEN(TRIM(G129))&gt;0</formula>
    </cfRule>
  </conditionalFormatting>
  <conditionalFormatting sqref="F129">
    <cfRule type="notContainsBlanks" dxfId="384" priority="298">
      <formula>LEN(TRIM(F129))&gt;0</formula>
    </cfRule>
  </conditionalFormatting>
  <conditionalFormatting sqref="E129">
    <cfRule type="notContainsBlanks" dxfId="383" priority="299">
      <formula>LEN(TRIM(E129))&gt;0</formula>
    </cfRule>
  </conditionalFormatting>
  <conditionalFormatting sqref="D129">
    <cfRule type="notContainsBlanks" dxfId="382" priority="300">
      <formula>LEN(TRIM(D129))&gt;0</formula>
    </cfRule>
  </conditionalFormatting>
  <conditionalFormatting sqref="C129">
    <cfRule type="notContainsBlanks" dxfId="381" priority="301">
      <formula>LEN(TRIM(C129))&gt;0</formula>
    </cfRule>
  </conditionalFormatting>
  <conditionalFormatting sqref="H129">
    <cfRule type="notContainsBlanks" dxfId="380" priority="295">
      <formula>LEN(TRIM(H129))&gt;0</formula>
    </cfRule>
  </conditionalFormatting>
  <conditionalFormatting sqref="I129">
    <cfRule type="notContainsBlanks" dxfId="379" priority="296">
      <formula>LEN(TRIM(I129))&gt;0</formula>
    </cfRule>
  </conditionalFormatting>
  <conditionalFormatting sqref="N129">
    <cfRule type="expression" dxfId="378" priority="278">
      <formula>N129=" "</formula>
    </cfRule>
  </conditionalFormatting>
  <conditionalFormatting sqref="N129">
    <cfRule type="expression" dxfId="377" priority="279">
      <formula>N129="NO PRESENTÓ CERTIFICADO"</formula>
    </cfRule>
  </conditionalFormatting>
  <conditionalFormatting sqref="N129">
    <cfRule type="expression" dxfId="376" priority="280">
      <formula>N129="PRESENTÓ CERTIFICADO"</formula>
    </cfRule>
  </conditionalFormatting>
  <conditionalFormatting sqref="O129">
    <cfRule type="cellIs" dxfId="375" priority="281" operator="equal">
      <formula>"PENDIENTE POR DESCRIPCIÓN"</formula>
    </cfRule>
  </conditionalFormatting>
  <conditionalFormatting sqref="O129">
    <cfRule type="cellIs" dxfId="374" priority="282" operator="equal">
      <formula>"DESCRIPCIÓN INSUFICIENTE"</formula>
    </cfRule>
  </conditionalFormatting>
  <conditionalFormatting sqref="O129">
    <cfRule type="cellIs" dxfId="373" priority="283" operator="equal">
      <formula>"NO ESTÁ ACORDE A ITEM 5.2.1 (T.R.)"</formula>
    </cfRule>
  </conditionalFormatting>
  <conditionalFormatting sqref="O129">
    <cfRule type="cellIs" dxfId="372" priority="284" operator="equal">
      <formula>"ACORDE A ITEM 5.2.1 (T.R.)"</formula>
    </cfRule>
  </conditionalFormatting>
  <conditionalFormatting sqref="H101">
    <cfRule type="notContainsBlanks" dxfId="371" priority="257">
      <formula>LEN(TRIM(H101))&gt;0</formula>
    </cfRule>
  </conditionalFormatting>
  <conditionalFormatting sqref="G101">
    <cfRule type="notContainsBlanks" dxfId="370" priority="258">
      <formula>LEN(TRIM(G101))&gt;0</formula>
    </cfRule>
  </conditionalFormatting>
  <conditionalFormatting sqref="F101 F104">
    <cfRule type="notContainsBlanks" dxfId="369" priority="259">
      <formula>LEN(TRIM(F101))&gt;0</formula>
    </cfRule>
  </conditionalFormatting>
  <conditionalFormatting sqref="E101">
    <cfRule type="notContainsBlanks" dxfId="368" priority="260">
      <formula>LEN(TRIM(E101))&gt;0</formula>
    </cfRule>
  </conditionalFormatting>
  <conditionalFormatting sqref="D101">
    <cfRule type="notContainsBlanks" dxfId="367" priority="261">
      <formula>LEN(TRIM(D101))&gt;0</formula>
    </cfRule>
  </conditionalFormatting>
  <conditionalFormatting sqref="C101">
    <cfRule type="notContainsBlanks" dxfId="366" priority="262">
      <formula>LEN(TRIM(C101))&gt;0</formula>
    </cfRule>
  </conditionalFormatting>
  <conditionalFormatting sqref="I101">
    <cfRule type="notContainsBlanks" dxfId="365" priority="263">
      <formula>LEN(TRIM(I101))&gt;0</formula>
    </cfRule>
  </conditionalFormatting>
  <conditionalFormatting sqref="G104">
    <cfRule type="notContainsBlanks" dxfId="364" priority="264">
      <formula>LEN(TRIM(G104))&gt;0</formula>
    </cfRule>
  </conditionalFormatting>
  <conditionalFormatting sqref="E104">
    <cfRule type="notContainsBlanks" dxfId="363" priority="265">
      <formula>LEN(TRIM(E104))&gt;0</formula>
    </cfRule>
  </conditionalFormatting>
  <conditionalFormatting sqref="D104">
    <cfRule type="notContainsBlanks" dxfId="362" priority="266">
      <formula>LEN(TRIM(D104))&gt;0</formula>
    </cfRule>
  </conditionalFormatting>
  <conditionalFormatting sqref="C104">
    <cfRule type="notContainsBlanks" dxfId="361" priority="267">
      <formula>LEN(TRIM(C104))&gt;0</formula>
    </cfRule>
  </conditionalFormatting>
  <conditionalFormatting sqref="H104">
    <cfRule type="notContainsBlanks" dxfId="360" priority="255">
      <formula>LEN(TRIM(H104))&gt;0</formula>
    </cfRule>
  </conditionalFormatting>
  <conditionalFormatting sqref="I104">
    <cfRule type="notContainsBlanks" dxfId="359" priority="256">
      <formula>LEN(TRIM(I104))&gt;0</formula>
    </cfRule>
  </conditionalFormatting>
  <conditionalFormatting sqref="G107">
    <cfRule type="notContainsBlanks" dxfId="358" priority="250">
      <formula>LEN(TRIM(G107))&gt;0</formula>
    </cfRule>
  </conditionalFormatting>
  <conditionalFormatting sqref="F107">
    <cfRule type="notContainsBlanks" dxfId="357" priority="251">
      <formula>LEN(TRIM(F107))&gt;0</formula>
    </cfRule>
  </conditionalFormatting>
  <conditionalFormatting sqref="E107">
    <cfRule type="notContainsBlanks" dxfId="356" priority="252">
      <formula>LEN(TRIM(E107))&gt;0</formula>
    </cfRule>
  </conditionalFormatting>
  <conditionalFormatting sqref="D107">
    <cfRule type="notContainsBlanks" dxfId="355" priority="253">
      <formula>LEN(TRIM(D107))&gt;0</formula>
    </cfRule>
  </conditionalFormatting>
  <conditionalFormatting sqref="C107">
    <cfRule type="notContainsBlanks" dxfId="354" priority="254">
      <formula>LEN(TRIM(C107))&gt;0</formula>
    </cfRule>
  </conditionalFormatting>
  <conditionalFormatting sqref="H107">
    <cfRule type="notContainsBlanks" dxfId="353" priority="248">
      <formula>LEN(TRIM(H107))&gt;0</formula>
    </cfRule>
  </conditionalFormatting>
  <conditionalFormatting sqref="I107">
    <cfRule type="notContainsBlanks" dxfId="352" priority="249">
      <formula>LEN(TRIM(I107))&gt;0</formula>
    </cfRule>
  </conditionalFormatting>
  <conditionalFormatting sqref="H145">
    <cfRule type="notContainsBlanks" dxfId="351" priority="236">
      <formula>LEN(TRIM(H145))&gt;0</formula>
    </cfRule>
  </conditionalFormatting>
  <conditionalFormatting sqref="G145">
    <cfRule type="notContainsBlanks" dxfId="350" priority="237">
      <formula>LEN(TRIM(G145))&gt;0</formula>
    </cfRule>
  </conditionalFormatting>
  <conditionalFormatting sqref="F145">
    <cfRule type="notContainsBlanks" dxfId="349" priority="238">
      <formula>LEN(TRIM(F145))&gt;0</formula>
    </cfRule>
  </conditionalFormatting>
  <conditionalFormatting sqref="E145">
    <cfRule type="notContainsBlanks" dxfId="348" priority="239">
      <formula>LEN(TRIM(E145))&gt;0</formula>
    </cfRule>
  </conditionalFormatting>
  <conditionalFormatting sqref="D145">
    <cfRule type="notContainsBlanks" dxfId="347" priority="240">
      <formula>LEN(TRIM(D145))&gt;0</formula>
    </cfRule>
  </conditionalFormatting>
  <conditionalFormatting sqref="C145">
    <cfRule type="notContainsBlanks" dxfId="346" priority="241">
      <formula>LEN(TRIM(C145))&gt;0</formula>
    </cfRule>
  </conditionalFormatting>
  <conditionalFormatting sqref="I145">
    <cfRule type="notContainsBlanks" dxfId="345" priority="242">
      <formula>LEN(TRIM(I145))&gt;0</formula>
    </cfRule>
  </conditionalFormatting>
  <conditionalFormatting sqref="G148 G151">
    <cfRule type="notContainsBlanks" dxfId="344" priority="243">
      <formula>LEN(TRIM(G148))&gt;0</formula>
    </cfRule>
  </conditionalFormatting>
  <conditionalFormatting sqref="F148 F151">
    <cfRule type="notContainsBlanks" dxfId="343" priority="244">
      <formula>LEN(TRIM(F148))&gt;0</formula>
    </cfRule>
  </conditionalFormatting>
  <conditionalFormatting sqref="E148 E151">
    <cfRule type="notContainsBlanks" dxfId="342" priority="245">
      <formula>LEN(TRIM(E148))&gt;0</formula>
    </cfRule>
  </conditionalFormatting>
  <conditionalFormatting sqref="D148 D151">
    <cfRule type="notContainsBlanks" dxfId="341" priority="246">
      <formula>LEN(TRIM(D148))&gt;0</formula>
    </cfRule>
  </conditionalFormatting>
  <conditionalFormatting sqref="C148 C151">
    <cfRule type="notContainsBlanks" dxfId="340" priority="247">
      <formula>LEN(TRIM(C148))&gt;0</formula>
    </cfRule>
  </conditionalFormatting>
  <conditionalFormatting sqref="H148 H151">
    <cfRule type="notContainsBlanks" dxfId="339" priority="234">
      <formula>LEN(TRIM(H148))&gt;0</formula>
    </cfRule>
  </conditionalFormatting>
  <conditionalFormatting sqref="I148 I151">
    <cfRule type="notContainsBlanks" dxfId="338" priority="235">
      <formula>LEN(TRIM(I148))&gt;0</formula>
    </cfRule>
  </conditionalFormatting>
  <conditionalFormatting sqref="H167">
    <cfRule type="notContainsBlanks" dxfId="337" priority="223">
      <formula>LEN(TRIM(H167))&gt;0</formula>
    </cfRule>
  </conditionalFormatting>
  <conditionalFormatting sqref="G167">
    <cfRule type="notContainsBlanks" dxfId="336" priority="224">
      <formula>LEN(TRIM(G167))&gt;0</formula>
    </cfRule>
  </conditionalFormatting>
  <conditionalFormatting sqref="F167">
    <cfRule type="notContainsBlanks" dxfId="335" priority="225">
      <formula>LEN(TRIM(F167))&gt;0</formula>
    </cfRule>
  </conditionalFormatting>
  <conditionalFormatting sqref="E167">
    <cfRule type="notContainsBlanks" dxfId="334" priority="226">
      <formula>LEN(TRIM(E167))&gt;0</formula>
    </cfRule>
  </conditionalFormatting>
  <conditionalFormatting sqref="C167">
    <cfRule type="notContainsBlanks" dxfId="333" priority="227">
      <formula>LEN(TRIM(C167))&gt;0</formula>
    </cfRule>
  </conditionalFormatting>
  <conditionalFormatting sqref="I167">
    <cfRule type="notContainsBlanks" dxfId="332" priority="228">
      <formula>LEN(TRIM(I167))&gt;0</formula>
    </cfRule>
  </conditionalFormatting>
  <conditionalFormatting sqref="G170 G173">
    <cfRule type="notContainsBlanks" dxfId="331" priority="229">
      <formula>LEN(TRIM(G170))&gt;0</formula>
    </cfRule>
  </conditionalFormatting>
  <conditionalFormatting sqref="F170 F173">
    <cfRule type="notContainsBlanks" dxfId="330" priority="230">
      <formula>LEN(TRIM(F170))&gt;0</formula>
    </cfRule>
  </conditionalFormatting>
  <conditionalFormatting sqref="E170 E173">
    <cfRule type="notContainsBlanks" dxfId="329" priority="231">
      <formula>LEN(TRIM(E170))&gt;0</formula>
    </cfRule>
  </conditionalFormatting>
  <conditionalFormatting sqref="D170 D173">
    <cfRule type="notContainsBlanks" dxfId="328" priority="232">
      <formula>LEN(TRIM(D170))&gt;0</formula>
    </cfRule>
  </conditionalFormatting>
  <conditionalFormatting sqref="C170 C173">
    <cfRule type="notContainsBlanks" dxfId="327" priority="233">
      <formula>LEN(TRIM(C170))&gt;0</formula>
    </cfRule>
  </conditionalFormatting>
  <conditionalFormatting sqref="D167">
    <cfRule type="notContainsBlanks" dxfId="326" priority="222">
      <formula>LEN(TRIM(D167))&gt;0</formula>
    </cfRule>
  </conditionalFormatting>
  <conditionalFormatting sqref="H170 H173">
    <cfRule type="notContainsBlanks" dxfId="325" priority="220">
      <formula>LEN(TRIM(H170))&gt;0</formula>
    </cfRule>
  </conditionalFormatting>
  <conditionalFormatting sqref="I170 I173">
    <cfRule type="notContainsBlanks" dxfId="324" priority="221">
      <formula>LEN(TRIM(I170))&gt;0</formula>
    </cfRule>
  </conditionalFormatting>
  <conditionalFormatting sqref="N170 N173">
    <cfRule type="expression" dxfId="323" priority="198">
      <formula>N170=" "</formula>
    </cfRule>
  </conditionalFormatting>
  <conditionalFormatting sqref="N170 N173">
    <cfRule type="expression" dxfId="322" priority="199">
      <formula>N170="NO PRESENTÓ CERTIFICADO"</formula>
    </cfRule>
  </conditionalFormatting>
  <conditionalFormatting sqref="N170 N173">
    <cfRule type="expression" dxfId="321" priority="200">
      <formula>N170="PRESENTÓ CERTIFICADO"</formula>
    </cfRule>
  </conditionalFormatting>
  <conditionalFormatting sqref="P170 P173">
    <cfRule type="expression" dxfId="320" priority="201">
      <formula>Q170="NO SUBSANABLE"</formula>
    </cfRule>
  </conditionalFormatting>
  <conditionalFormatting sqref="P170 P173">
    <cfRule type="expression" dxfId="319" priority="202">
      <formula>Q170="REQUERIMIENTOS SUBSANADOS"</formula>
    </cfRule>
  </conditionalFormatting>
  <conditionalFormatting sqref="P170 P173">
    <cfRule type="expression" dxfId="318" priority="203">
      <formula>Q170="PENDIENTES POR SUBSANAR"</formula>
    </cfRule>
  </conditionalFormatting>
  <conditionalFormatting sqref="P170 P173">
    <cfRule type="expression" dxfId="317" priority="204">
      <formula>Q170="SIN OBSERVACIÓN"</formula>
    </cfRule>
  </conditionalFormatting>
  <conditionalFormatting sqref="P170 P173">
    <cfRule type="containsBlanks" dxfId="316" priority="205">
      <formula>LEN(TRIM(P170))=0</formula>
    </cfRule>
  </conditionalFormatting>
  <conditionalFormatting sqref="O170 O173">
    <cfRule type="cellIs" dxfId="315" priority="206" operator="equal">
      <formula>"PENDIENTE POR DESCRIPCIÓN"</formula>
    </cfRule>
  </conditionalFormatting>
  <conditionalFormatting sqref="O170 O173">
    <cfRule type="cellIs" dxfId="314" priority="207" operator="equal">
      <formula>"DESCRIPCIÓN INSUFICIENTE"</formula>
    </cfRule>
  </conditionalFormatting>
  <conditionalFormatting sqref="O170 O173">
    <cfRule type="cellIs" dxfId="313" priority="208" operator="equal">
      <formula>"NO ESTÁ ACORDE A ITEM 5.2.1 (T.R.)"</formula>
    </cfRule>
  </conditionalFormatting>
  <conditionalFormatting sqref="O170 O173">
    <cfRule type="cellIs" dxfId="312" priority="209" operator="equal">
      <formula>"ACORDE A ITEM 5.2.1 (T.R.)"</formula>
    </cfRule>
  </conditionalFormatting>
  <conditionalFormatting sqref="Q170 Q173">
    <cfRule type="containsBlanks" dxfId="311" priority="210">
      <formula>LEN(TRIM(Q170))=0</formula>
    </cfRule>
  </conditionalFormatting>
  <conditionalFormatting sqref="Q170 Q173">
    <cfRule type="cellIs" dxfId="310" priority="211" operator="equal">
      <formula>"REQUERIMIENTOS SUBSANADOS"</formula>
    </cfRule>
  </conditionalFormatting>
  <conditionalFormatting sqref="Q170 Q173">
    <cfRule type="containsText" dxfId="309" priority="212" operator="containsText" text="NO SUBSANABLE">
      <formula>NOT(ISERROR(SEARCH(("NO SUBSANABLE"),(Q170))))</formula>
    </cfRule>
  </conditionalFormatting>
  <conditionalFormatting sqref="Q170 Q173">
    <cfRule type="containsText" dxfId="308" priority="213" operator="containsText" text="PENDIENTES POR SUBSANAR">
      <formula>NOT(ISERROR(SEARCH(("PENDIENTES POR SUBSANAR"),(Q170))))</formula>
    </cfRule>
  </conditionalFormatting>
  <conditionalFormatting sqref="Q170 Q173">
    <cfRule type="containsText" dxfId="307" priority="214" operator="containsText" text="SIN OBSERVACIÓN">
      <formula>NOT(ISERROR(SEARCH(("SIN OBSERVACIÓN"),(Q170))))</formula>
    </cfRule>
  </conditionalFormatting>
  <conditionalFormatting sqref="R170 R173">
    <cfRule type="containsBlanks" dxfId="306" priority="215">
      <formula>LEN(TRIM(R170))=0</formula>
    </cfRule>
  </conditionalFormatting>
  <conditionalFormatting sqref="R170 R173">
    <cfRule type="cellIs" dxfId="305" priority="216" operator="equal">
      <formula>"NO CUMPLEN CON LO SOLICITADO"</formula>
    </cfRule>
  </conditionalFormatting>
  <conditionalFormatting sqref="R170 R173">
    <cfRule type="cellIs" dxfId="304" priority="217" operator="equal">
      <formula>"CUMPLEN CON LO SOLICITADO"</formula>
    </cfRule>
  </conditionalFormatting>
  <conditionalFormatting sqref="R170 R173">
    <cfRule type="cellIs" dxfId="303" priority="218" operator="equal">
      <formula>"PENDIENTES"</formula>
    </cfRule>
  </conditionalFormatting>
  <conditionalFormatting sqref="R170 R173">
    <cfRule type="cellIs" dxfId="302" priority="219" operator="equal">
      <formula>"NINGUNO"</formula>
    </cfRule>
  </conditionalFormatting>
  <conditionalFormatting sqref="I195">
    <cfRule type="notContainsBlanks" dxfId="301" priority="195">
      <formula>LEN(TRIM(I195))&gt;0</formula>
    </cfRule>
  </conditionalFormatting>
  <conditionalFormatting sqref="H195">
    <cfRule type="notContainsBlanks" dxfId="300" priority="196">
      <formula>LEN(TRIM(H195))&gt;0</formula>
    </cfRule>
  </conditionalFormatting>
  <conditionalFormatting sqref="I195">
    <cfRule type="notContainsBlanks" dxfId="299" priority="197">
      <formula>LEN(TRIM(I195))&gt;0</formula>
    </cfRule>
  </conditionalFormatting>
  <conditionalFormatting sqref="G189">
    <cfRule type="notContainsBlanks" dxfId="298" priority="192">
      <formula>LEN(TRIM(G189))&gt;0</formula>
    </cfRule>
  </conditionalFormatting>
  <conditionalFormatting sqref="S189">
    <cfRule type="cellIs" dxfId="297" priority="190" operator="greaterThan">
      <formula>0</formula>
    </cfRule>
  </conditionalFormatting>
  <conditionalFormatting sqref="S189">
    <cfRule type="cellIs" dxfId="296" priority="191" operator="equal">
      <formula>0</formula>
    </cfRule>
  </conditionalFormatting>
  <conditionalFormatting sqref="S35">
    <cfRule type="cellIs" dxfId="295" priority="173" operator="greaterThan">
      <formula>0</formula>
    </cfRule>
  </conditionalFormatting>
  <conditionalFormatting sqref="S35">
    <cfRule type="cellIs" dxfId="294" priority="174" operator="equal">
      <formula>0</formula>
    </cfRule>
  </conditionalFormatting>
  <conditionalFormatting sqref="P35">
    <cfRule type="expression" dxfId="293" priority="175">
      <formula>Q35="NO SUBSANABLE"</formula>
    </cfRule>
  </conditionalFormatting>
  <conditionalFormatting sqref="P35">
    <cfRule type="expression" dxfId="292" priority="176">
      <formula>Q35="REQUERIMIENTOS SUBSANADOS"</formula>
    </cfRule>
  </conditionalFormatting>
  <conditionalFormatting sqref="P35">
    <cfRule type="expression" dxfId="291" priority="177">
      <formula>Q35="PENDIENTES POR SUBSANAR"</formula>
    </cfRule>
  </conditionalFormatting>
  <conditionalFormatting sqref="P35">
    <cfRule type="expression" dxfId="290" priority="178">
      <formula>Q35="SIN OBSERVACIÓN"</formula>
    </cfRule>
  </conditionalFormatting>
  <conditionalFormatting sqref="P35">
    <cfRule type="containsBlanks" dxfId="289" priority="179">
      <formula>LEN(TRIM(P35))=0</formula>
    </cfRule>
  </conditionalFormatting>
  <conditionalFormatting sqref="Q35">
    <cfRule type="containsBlanks" dxfId="288" priority="180">
      <formula>LEN(TRIM(Q35))=0</formula>
    </cfRule>
  </conditionalFormatting>
  <conditionalFormatting sqref="Q35">
    <cfRule type="cellIs" dxfId="287" priority="181" operator="equal">
      <formula>"REQUERIMIENTOS SUBSANADOS"</formula>
    </cfRule>
  </conditionalFormatting>
  <conditionalFormatting sqref="Q35">
    <cfRule type="containsText" dxfId="286" priority="182" operator="containsText" text="NO SUBSANABLE">
      <formula>NOT(ISERROR(SEARCH(("NO SUBSANABLE"),(Q35))))</formula>
    </cfRule>
  </conditionalFormatting>
  <conditionalFormatting sqref="Q35">
    <cfRule type="containsText" dxfId="285" priority="183" operator="containsText" text="PENDIENTES POR SUBSANAR">
      <formula>NOT(ISERROR(SEARCH(("PENDIENTES POR SUBSANAR"),(Q35))))</formula>
    </cfRule>
  </conditionalFormatting>
  <conditionalFormatting sqref="Q35">
    <cfRule type="containsText" dxfId="284" priority="184" operator="containsText" text="SIN OBSERVACIÓN">
      <formula>NOT(ISERROR(SEARCH(("SIN OBSERVACIÓN"),(Q35))))</formula>
    </cfRule>
  </conditionalFormatting>
  <conditionalFormatting sqref="R35">
    <cfRule type="containsBlanks" dxfId="283" priority="185">
      <formula>LEN(TRIM(R35))=0</formula>
    </cfRule>
  </conditionalFormatting>
  <conditionalFormatting sqref="R35">
    <cfRule type="cellIs" dxfId="282" priority="186" operator="equal">
      <formula>"NO CUMPLEN CON LO SOLICITADO"</formula>
    </cfRule>
  </conditionalFormatting>
  <conditionalFormatting sqref="R35">
    <cfRule type="cellIs" dxfId="281" priority="187" operator="equal">
      <formula>"CUMPLEN CON LO SOLICITADO"</formula>
    </cfRule>
  </conditionalFormatting>
  <conditionalFormatting sqref="R35">
    <cfRule type="cellIs" dxfId="280" priority="188" operator="equal">
      <formula>"PENDIENTES"</formula>
    </cfRule>
  </conditionalFormatting>
  <conditionalFormatting sqref="R35">
    <cfRule type="cellIs" dxfId="279" priority="189" operator="equal">
      <formula>"NINGUNO"</formula>
    </cfRule>
  </conditionalFormatting>
  <conditionalFormatting sqref="S38 S41">
    <cfRule type="cellIs" dxfId="278" priority="156" operator="greaterThan">
      <formula>0</formula>
    </cfRule>
  </conditionalFormatting>
  <conditionalFormatting sqref="S38 S41">
    <cfRule type="cellIs" dxfId="277" priority="157" operator="equal">
      <formula>0</formula>
    </cfRule>
  </conditionalFormatting>
  <conditionalFormatting sqref="P38 P41">
    <cfRule type="expression" dxfId="276" priority="158">
      <formula>Q38="NO SUBSANABLE"</formula>
    </cfRule>
  </conditionalFormatting>
  <conditionalFormatting sqref="P38 P41">
    <cfRule type="expression" dxfId="275" priority="159">
      <formula>Q38="REQUERIMIENTOS SUBSANADOS"</formula>
    </cfRule>
  </conditionalFormatting>
  <conditionalFormatting sqref="P38 P41">
    <cfRule type="expression" dxfId="274" priority="160">
      <formula>Q38="PENDIENTES POR SUBSANAR"</formula>
    </cfRule>
  </conditionalFormatting>
  <conditionalFormatting sqref="P38 P41">
    <cfRule type="expression" dxfId="273" priority="161">
      <formula>Q38="SIN OBSERVACIÓN"</formula>
    </cfRule>
  </conditionalFormatting>
  <conditionalFormatting sqref="P38 P41">
    <cfRule type="containsBlanks" dxfId="272" priority="162">
      <formula>LEN(TRIM(P38))=0</formula>
    </cfRule>
  </conditionalFormatting>
  <conditionalFormatting sqref="Q38 Q41">
    <cfRule type="containsBlanks" dxfId="271" priority="163">
      <formula>LEN(TRIM(Q38))=0</formula>
    </cfRule>
  </conditionalFormatting>
  <conditionalFormatting sqref="Q38 Q41">
    <cfRule type="cellIs" dxfId="270" priority="164" operator="equal">
      <formula>"REQUERIMIENTOS SUBSANADOS"</formula>
    </cfRule>
  </conditionalFormatting>
  <conditionalFormatting sqref="Q38 Q41">
    <cfRule type="containsText" dxfId="269" priority="165" operator="containsText" text="NO SUBSANABLE">
      <formula>NOT(ISERROR(SEARCH(("NO SUBSANABLE"),(Q38))))</formula>
    </cfRule>
  </conditionalFormatting>
  <conditionalFormatting sqref="Q38 Q41">
    <cfRule type="containsText" dxfId="268" priority="166" operator="containsText" text="PENDIENTES POR SUBSANAR">
      <formula>NOT(ISERROR(SEARCH(("PENDIENTES POR SUBSANAR"),(Q38))))</formula>
    </cfRule>
  </conditionalFormatting>
  <conditionalFormatting sqref="Q38 Q41">
    <cfRule type="containsText" dxfId="267" priority="167" operator="containsText" text="SIN OBSERVACIÓN">
      <formula>NOT(ISERROR(SEARCH(("SIN OBSERVACIÓN"),(Q38))))</formula>
    </cfRule>
  </conditionalFormatting>
  <conditionalFormatting sqref="R38 R41">
    <cfRule type="containsBlanks" dxfId="266" priority="168">
      <formula>LEN(TRIM(R38))=0</formula>
    </cfRule>
  </conditionalFormatting>
  <conditionalFormatting sqref="R38 R41">
    <cfRule type="cellIs" dxfId="265" priority="169" operator="equal">
      <formula>"NO CUMPLEN CON LO SOLICITADO"</formula>
    </cfRule>
  </conditionalFormatting>
  <conditionalFormatting sqref="R38 R41">
    <cfRule type="cellIs" dxfId="264" priority="170" operator="equal">
      <formula>"CUMPLEN CON LO SOLICITADO"</formula>
    </cfRule>
  </conditionalFormatting>
  <conditionalFormatting sqref="R38 R41">
    <cfRule type="cellIs" dxfId="263" priority="171" operator="equal">
      <formula>"PENDIENTES"</formula>
    </cfRule>
  </conditionalFormatting>
  <conditionalFormatting sqref="R38 R41">
    <cfRule type="cellIs" dxfId="262" priority="172" operator="equal">
      <formula>"NINGUNO"</formula>
    </cfRule>
  </conditionalFormatting>
  <conditionalFormatting sqref="P57">
    <cfRule type="expression" dxfId="261" priority="141">
      <formula>Q57="NO SUBSANABLE"</formula>
    </cfRule>
  </conditionalFormatting>
  <conditionalFormatting sqref="P57">
    <cfRule type="expression" dxfId="260" priority="142">
      <formula>Q57="REQUERIMIENTOS SUBSANADOS"</formula>
    </cfRule>
  </conditionalFormatting>
  <conditionalFormatting sqref="P57">
    <cfRule type="expression" dxfId="259" priority="143">
      <formula>Q57="PENDIENTES POR SUBSANAR"</formula>
    </cfRule>
  </conditionalFormatting>
  <conditionalFormatting sqref="P57">
    <cfRule type="expression" dxfId="258" priority="144">
      <formula>Q57="SIN OBSERVACIÓN"</formula>
    </cfRule>
  </conditionalFormatting>
  <conditionalFormatting sqref="P57">
    <cfRule type="containsBlanks" dxfId="257" priority="145">
      <formula>LEN(TRIM(P57))=0</formula>
    </cfRule>
  </conditionalFormatting>
  <conditionalFormatting sqref="Q57">
    <cfRule type="containsBlanks" dxfId="256" priority="146">
      <formula>LEN(TRIM(Q57))=0</formula>
    </cfRule>
  </conditionalFormatting>
  <conditionalFormatting sqref="Q57">
    <cfRule type="cellIs" dxfId="255" priority="147" operator="equal">
      <formula>"REQUERIMIENTOS SUBSANADOS"</formula>
    </cfRule>
  </conditionalFormatting>
  <conditionalFormatting sqref="Q57">
    <cfRule type="containsText" dxfId="254" priority="148" operator="containsText" text="NO SUBSANABLE">
      <formula>NOT(ISERROR(SEARCH(("NO SUBSANABLE"),(Q57))))</formula>
    </cfRule>
  </conditionalFormatting>
  <conditionalFormatting sqref="Q57">
    <cfRule type="containsText" dxfId="253" priority="149" operator="containsText" text="PENDIENTES POR SUBSANAR">
      <formula>NOT(ISERROR(SEARCH(("PENDIENTES POR SUBSANAR"),(Q57))))</formula>
    </cfRule>
  </conditionalFormatting>
  <conditionalFormatting sqref="Q57">
    <cfRule type="containsText" dxfId="252" priority="150" operator="containsText" text="SIN OBSERVACIÓN">
      <formula>NOT(ISERROR(SEARCH(("SIN OBSERVACIÓN"),(Q57))))</formula>
    </cfRule>
  </conditionalFormatting>
  <conditionalFormatting sqref="R57">
    <cfRule type="containsBlanks" dxfId="251" priority="151">
      <formula>LEN(TRIM(R57))=0</formula>
    </cfRule>
  </conditionalFormatting>
  <conditionalFormatting sqref="R57">
    <cfRule type="cellIs" dxfId="250" priority="152" operator="equal">
      <formula>"NO CUMPLEN CON LO SOLICITADO"</formula>
    </cfRule>
  </conditionalFormatting>
  <conditionalFormatting sqref="R57">
    <cfRule type="cellIs" dxfId="249" priority="153" operator="equal">
      <formula>"CUMPLEN CON LO SOLICITADO"</formula>
    </cfRule>
  </conditionalFormatting>
  <conditionalFormatting sqref="R57">
    <cfRule type="cellIs" dxfId="248" priority="154" operator="equal">
      <formula>"PENDIENTES"</formula>
    </cfRule>
  </conditionalFormatting>
  <conditionalFormatting sqref="R57">
    <cfRule type="cellIs" dxfId="247" priority="155" operator="equal">
      <formula>"NINGUNO"</formula>
    </cfRule>
  </conditionalFormatting>
  <conditionalFormatting sqref="P60 P63">
    <cfRule type="expression" dxfId="246" priority="126">
      <formula>Q60="NO SUBSANABLE"</formula>
    </cfRule>
  </conditionalFormatting>
  <conditionalFormatting sqref="P60 P63">
    <cfRule type="expression" dxfId="245" priority="127">
      <formula>Q60="REQUERIMIENTOS SUBSANADOS"</formula>
    </cfRule>
  </conditionalFormatting>
  <conditionalFormatting sqref="P60 P63">
    <cfRule type="expression" dxfId="244" priority="128">
      <formula>Q60="PENDIENTES POR SUBSANAR"</formula>
    </cfRule>
  </conditionalFormatting>
  <conditionalFormatting sqref="P60 P63">
    <cfRule type="expression" dxfId="243" priority="129">
      <formula>Q60="SIN OBSERVACIÓN"</formula>
    </cfRule>
  </conditionalFormatting>
  <conditionalFormatting sqref="P60 P63">
    <cfRule type="containsBlanks" dxfId="242" priority="130">
      <formula>LEN(TRIM(P60))=0</formula>
    </cfRule>
  </conditionalFormatting>
  <conditionalFormatting sqref="Q60 Q63">
    <cfRule type="containsBlanks" dxfId="241" priority="131">
      <formula>LEN(TRIM(Q60))=0</formula>
    </cfRule>
  </conditionalFormatting>
  <conditionalFormatting sqref="Q60 Q63">
    <cfRule type="cellIs" dxfId="240" priority="132" operator="equal">
      <formula>"REQUERIMIENTOS SUBSANADOS"</formula>
    </cfRule>
  </conditionalFormatting>
  <conditionalFormatting sqref="Q60 Q63">
    <cfRule type="containsText" dxfId="239" priority="133" operator="containsText" text="NO SUBSANABLE">
      <formula>NOT(ISERROR(SEARCH(("NO SUBSANABLE"),(Q60))))</formula>
    </cfRule>
  </conditionalFormatting>
  <conditionalFormatting sqref="Q60 Q63">
    <cfRule type="containsText" dxfId="238" priority="134" operator="containsText" text="PENDIENTES POR SUBSANAR">
      <formula>NOT(ISERROR(SEARCH(("PENDIENTES POR SUBSANAR"),(Q60))))</formula>
    </cfRule>
  </conditionalFormatting>
  <conditionalFormatting sqref="Q60 Q63">
    <cfRule type="containsText" dxfId="237" priority="135" operator="containsText" text="SIN OBSERVACIÓN">
      <formula>NOT(ISERROR(SEARCH(("SIN OBSERVACIÓN"),(Q60))))</formula>
    </cfRule>
  </conditionalFormatting>
  <conditionalFormatting sqref="R60 R63">
    <cfRule type="containsBlanks" dxfId="236" priority="136">
      <formula>LEN(TRIM(R60))=0</formula>
    </cfRule>
  </conditionalFormatting>
  <conditionalFormatting sqref="R60 R63">
    <cfRule type="cellIs" dxfId="235" priority="137" operator="equal">
      <formula>"NO CUMPLEN CON LO SOLICITADO"</formula>
    </cfRule>
  </conditionalFormatting>
  <conditionalFormatting sqref="R60 R63">
    <cfRule type="cellIs" dxfId="234" priority="138" operator="equal">
      <formula>"CUMPLEN CON LO SOLICITADO"</formula>
    </cfRule>
  </conditionalFormatting>
  <conditionalFormatting sqref="R60 R63">
    <cfRule type="cellIs" dxfId="233" priority="139" operator="equal">
      <formula>"PENDIENTES"</formula>
    </cfRule>
  </conditionalFormatting>
  <conditionalFormatting sqref="R60 R63">
    <cfRule type="cellIs" dxfId="232" priority="140" operator="equal">
      <formula>"NINGUNO"</formula>
    </cfRule>
  </conditionalFormatting>
  <conditionalFormatting sqref="P101">
    <cfRule type="expression" dxfId="231" priority="111">
      <formula>Q101="NO SUBSANABLE"</formula>
    </cfRule>
  </conditionalFormatting>
  <conditionalFormatting sqref="P101">
    <cfRule type="expression" dxfId="230" priority="112">
      <formula>Q101="REQUERIMIENTOS SUBSANADOS"</formula>
    </cfRule>
  </conditionalFormatting>
  <conditionalFormatting sqref="P101">
    <cfRule type="expression" dxfId="229" priority="113">
      <formula>Q101="PENDIENTES POR SUBSANAR"</formula>
    </cfRule>
  </conditionalFormatting>
  <conditionalFormatting sqref="P101">
    <cfRule type="expression" dxfId="228" priority="114">
      <formula>Q101="SIN OBSERVACIÓN"</formula>
    </cfRule>
  </conditionalFormatting>
  <conditionalFormatting sqref="P101">
    <cfRule type="containsBlanks" dxfId="227" priority="115">
      <formula>LEN(TRIM(P101))=0</formula>
    </cfRule>
  </conditionalFormatting>
  <conditionalFormatting sqref="Q101">
    <cfRule type="containsBlanks" dxfId="226" priority="116">
      <formula>LEN(TRIM(Q101))=0</formula>
    </cfRule>
  </conditionalFormatting>
  <conditionalFormatting sqref="Q101">
    <cfRule type="cellIs" dxfId="225" priority="117" operator="equal">
      <formula>"REQUERIMIENTOS SUBSANADOS"</formula>
    </cfRule>
  </conditionalFormatting>
  <conditionalFormatting sqref="Q101">
    <cfRule type="containsText" dxfId="224" priority="118" operator="containsText" text="NO SUBSANABLE">
      <formula>NOT(ISERROR(SEARCH(("NO SUBSANABLE"),(Q101))))</formula>
    </cfRule>
  </conditionalFormatting>
  <conditionalFormatting sqref="Q101">
    <cfRule type="containsText" dxfId="223" priority="119" operator="containsText" text="PENDIENTES POR SUBSANAR">
      <formula>NOT(ISERROR(SEARCH(("PENDIENTES POR SUBSANAR"),(Q101))))</formula>
    </cfRule>
  </conditionalFormatting>
  <conditionalFormatting sqref="Q101">
    <cfRule type="containsText" dxfId="222" priority="120" operator="containsText" text="SIN OBSERVACIÓN">
      <formula>NOT(ISERROR(SEARCH(("SIN OBSERVACIÓN"),(Q101))))</formula>
    </cfRule>
  </conditionalFormatting>
  <conditionalFormatting sqref="R101">
    <cfRule type="containsBlanks" dxfId="221" priority="121">
      <formula>LEN(TRIM(R101))=0</formula>
    </cfRule>
  </conditionalFormatting>
  <conditionalFormatting sqref="R101">
    <cfRule type="cellIs" dxfId="220" priority="122" operator="equal">
      <formula>"NO CUMPLEN CON LO SOLICITADO"</formula>
    </cfRule>
  </conditionalFormatting>
  <conditionalFormatting sqref="R101">
    <cfRule type="cellIs" dxfId="219" priority="123" operator="equal">
      <formula>"CUMPLEN CON LO SOLICITADO"</formula>
    </cfRule>
  </conditionalFormatting>
  <conditionalFormatting sqref="R101">
    <cfRule type="cellIs" dxfId="218" priority="124" operator="equal">
      <formula>"PENDIENTES"</formula>
    </cfRule>
  </conditionalFormatting>
  <conditionalFormatting sqref="R101">
    <cfRule type="cellIs" dxfId="217" priority="125" operator="equal">
      <formula>"NINGUNO"</formula>
    </cfRule>
  </conditionalFormatting>
  <conditionalFormatting sqref="P104">
    <cfRule type="expression" dxfId="216" priority="96">
      <formula>Q104="NO SUBSANABLE"</formula>
    </cfRule>
  </conditionalFormatting>
  <conditionalFormatting sqref="P104">
    <cfRule type="expression" dxfId="215" priority="97">
      <formula>Q104="REQUERIMIENTOS SUBSANADOS"</formula>
    </cfRule>
  </conditionalFormatting>
  <conditionalFormatting sqref="P104">
    <cfRule type="expression" dxfId="214" priority="98">
      <formula>Q104="PENDIENTES POR SUBSANAR"</formula>
    </cfRule>
  </conditionalFormatting>
  <conditionalFormatting sqref="P104">
    <cfRule type="expression" dxfId="213" priority="99">
      <formula>Q104="SIN OBSERVACIÓN"</formula>
    </cfRule>
  </conditionalFormatting>
  <conditionalFormatting sqref="P104">
    <cfRule type="containsBlanks" dxfId="212" priority="100">
      <formula>LEN(TRIM(P104))=0</formula>
    </cfRule>
  </conditionalFormatting>
  <conditionalFormatting sqref="Q104">
    <cfRule type="containsBlanks" dxfId="211" priority="101">
      <formula>LEN(TRIM(Q104))=0</formula>
    </cfRule>
  </conditionalFormatting>
  <conditionalFormatting sqref="Q104">
    <cfRule type="cellIs" dxfId="210" priority="102" operator="equal">
      <formula>"REQUERIMIENTOS SUBSANADOS"</formula>
    </cfRule>
  </conditionalFormatting>
  <conditionalFormatting sqref="Q104">
    <cfRule type="containsText" dxfId="209" priority="103" operator="containsText" text="NO SUBSANABLE">
      <formula>NOT(ISERROR(SEARCH(("NO SUBSANABLE"),(Q104))))</formula>
    </cfRule>
  </conditionalFormatting>
  <conditionalFormatting sqref="Q104">
    <cfRule type="containsText" dxfId="208" priority="104" operator="containsText" text="PENDIENTES POR SUBSANAR">
      <formula>NOT(ISERROR(SEARCH(("PENDIENTES POR SUBSANAR"),(Q104))))</formula>
    </cfRule>
  </conditionalFormatting>
  <conditionalFormatting sqref="Q104">
    <cfRule type="containsText" dxfId="207" priority="105" operator="containsText" text="SIN OBSERVACIÓN">
      <formula>NOT(ISERROR(SEARCH(("SIN OBSERVACIÓN"),(Q104))))</formula>
    </cfRule>
  </conditionalFormatting>
  <conditionalFormatting sqref="R104">
    <cfRule type="containsBlanks" dxfId="206" priority="106">
      <formula>LEN(TRIM(R104))=0</formula>
    </cfRule>
  </conditionalFormatting>
  <conditionalFormatting sqref="R104">
    <cfRule type="cellIs" dxfId="205" priority="107" operator="equal">
      <formula>"NO CUMPLEN CON LO SOLICITADO"</formula>
    </cfRule>
  </conditionalFormatting>
  <conditionalFormatting sqref="R104">
    <cfRule type="cellIs" dxfId="204" priority="108" operator="equal">
      <formula>"CUMPLEN CON LO SOLICITADO"</formula>
    </cfRule>
  </conditionalFormatting>
  <conditionalFormatting sqref="R104">
    <cfRule type="cellIs" dxfId="203" priority="109" operator="equal">
      <formula>"PENDIENTES"</formula>
    </cfRule>
  </conditionalFormatting>
  <conditionalFormatting sqref="R104">
    <cfRule type="cellIs" dxfId="202" priority="110" operator="equal">
      <formula>"NINGUNO"</formula>
    </cfRule>
  </conditionalFormatting>
  <conditionalFormatting sqref="P107">
    <cfRule type="expression" dxfId="201" priority="81">
      <formula>Q107="NO SUBSANABLE"</formula>
    </cfRule>
  </conditionalFormatting>
  <conditionalFormatting sqref="P107">
    <cfRule type="expression" dxfId="200" priority="82">
      <formula>Q107="REQUERIMIENTOS SUBSANADOS"</formula>
    </cfRule>
  </conditionalFormatting>
  <conditionalFormatting sqref="P107">
    <cfRule type="expression" dxfId="199" priority="83">
      <formula>Q107="PENDIENTES POR SUBSANAR"</formula>
    </cfRule>
  </conditionalFormatting>
  <conditionalFormatting sqref="P107">
    <cfRule type="expression" dxfId="198" priority="84">
      <formula>Q107="SIN OBSERVACIÓN"</formula>
    </cfRule>
  </conditionalFormatting>
  <conditionalFormatting sqref="P107">
    <cfRule type="containsBlanks" dxfId="197" priority="85">
      <formula>LEN(TRIM(P107))=0</formula>
    </cfRule>
  </conditionalFormatting>
  <conditionalFormatting sqref="Q107">
    <cfRule type="containsBlanks" dxfId="196" priority="86">
      <formula>LEN(TRIM(Q107))=0</formula>
    </cfRule>
  </conditionalFormatting>
  <conditionalFormatting sqref="Q107">
    <cfRule type="cellIs" dxfId="195" priority="87" operator="equal">
      <formula>"REQUERIMIENTOS SUBSANADOS"</formula>
    </cfRule>
  </conditionalFormatting>
  <conditionalFormatting sqref="Q107">
    <cfRule type="containsText" dxfId="194" priority="88" operator="containsText" text="NO SUBSANABLE">
      <formula>NOT(ISERROR(SEARCH(("NO SUBSANABLE"),(Q107))))</formula>
    </cfRule>
  </conditionalFormatting>
  <conditionalFormatting sqref="Q107">
    <cfRule type="containsText" dxfId="193" priority="89" operator="containsText" text="PENDIENTES POR SUBSANAR">
      <formula>NOT(ISERROR(SEARCH(("PENDIENTES POR SUBSANAR"),(Q107))))</formula>
    </cfRule>
  </conditionalFormatting>
  <conditionalFormatting sqref="Q107">
    <cfRule type="containsText" dxfId="192" priority="90" operator="containsText" text="SIN OBSERVACIÓN">
      <formula>NOT(ISERROR(SEARCH(("SIN OBSERVACIÓN"),(Q107))))</formula>
    </cfRule>
  </conditionalFormatting>
  <conditionalFormatting sqref="R107">
    <cfRule type="containsBlanks" dxfId="191" priority="91">
      <formula>LEN(TRIM(R107))=0</formula>
    </cfRule>
  </conditionalFormatting>
  <conditionalFormatting sqref="R107">
    <cfRule type="cellIs" dxfId="190" priority="92" operator="equal">
      <formula>"NO CUMPLEN CON LO SOLICITADO"</formula>
    </cfRule>
  </conditionalFormatting>
  <conditionalFormatting sqref="R107">
    <cfRule type="cellIs" dxfId="189" priority="93" operator="equal">
      <formula>"CUMPLEN CON LO SOLICITADO"</formula>
    </cfRule>
  </conditionalFormatting>
  <conditionalFormatting sqref="R107">
    <cfRule type="cellIs" dxfId="188" priority="94" operator="equal">
      <formula>"PENDIENTES"</formula>
    </cfRule>
  </conditionalFormatting>
  <conditionalFormatting sqref="R107">
    <cfRule type="cellIs" dxfId="187" priority="95" operator="equal">
      <formula>"NINGUNO"</formula>
    </cfRule>
  </conditionalFormatting>
  <conditionalFormatting sqref="P123">
    <cfRule type="expression" dxfId="186" priority="66">
      <formula>Q123="NO SUBSANABLE"</formula>
    </cfRule>
  </conditionalFormatting>
  <conditionalFormatting sqref="P123">
    <cfRule type="expression" dxfId="185" priority="67">
      <formula>Q123="REQUERIMIENTOS SUBSANADOS"</formula>
    </cfRule>
  </conditionalFormatting>
  <conditionalFormatting sqref="P123">
    <cfRule type="expression" dxfId="184" priority="68">
      <formula>Q123="PENDIENTES POR SUBSANAR"</formula>
    </cfRule>
  </conditionalFormatting>
  <conditionalFormatting sqref="P123">
    <cfRule type="expression" dxfId="183" priority="69">
      <formula>Q123="SIN OBSERVACIÓN"</formula>
    </cfRule>
  </conditionalFormatting>
  <conditionalFormatting sqref="P123">
    <cfRule type="containsBlanks" dxfId="182" priority="70">
      <formula>LEN(TRIM(P123))=0</formula>
    </cfRule>
  </conditionalFormatting>
  <conditionalFormatting sqref="Q123">
    <cfRule type="containsBlanks" dxfId="181" priority="71">
      <formula>LEN(TRIM(Q123))=0</formula>
    </cfRule>
  </conditionalFormatting>
  <conditionalFormatting sqref="Q123">
    <cfRule type="cellIs" dxfId="180" priority="72" operator="equal">
      <formula>"REQUERIMIENTOS SUBSANADOS"</formula>
    </cfRule>
  </conditionalFormatting>
  <conditionalFormatting sqref="Q123">
    <cfRule type="containsText" dxfId="179" priority="73" operator="containsText" text="NO SUBSANABLE">
      <formula>NOT(ISERROR(SEARCH(("NO SUBSANABLE"),(Q123))))</formula>
    </cfRule>
  </conditionalFormatting>
  <conditionalFormatting sqref="Q123">
    <cfRule type="containsText" dxfId="178" priority="74" operator="containsText" text="PENDIENTES POR SUBSANAR">
      <formula>NOT(ISERROR(SEARCH(("PENDIENTES POR SUBSANAR"),(Q123))))</formula>
    </cfRule>
  </conditionalFormatting>
  <conditionalFormatting sqref="Q123">
    <cfRule type="containsText" dxfId="177" priority="75" operator="containsText" text="SIN OBSERVACIÓN">
      <formula>NOT(ISERROR(SEARCH(("SIN OBSERVACIÓN"),(Q123))))</formula>
    </cfRule>
  </conditionalFormatting>
  <conditionalFormatting sqref="R123">
    <cfRule type="containsBlanks" dxfId="176" priority="76">
      <formula>LEN(TRIM(R123))=0</formula>
    </cfRule>
  </conditionalFormatting>
  <conditionalFormatting sqref="R123">
    <cfRule type="cellIs" dxfId="175" priority="77" operator="equal">
      <formula>"NO CUMPLEN CON LO SOLICITADO"</formula>
    </cfRule>
  </conditionalFormatting>
  <conditionalFormatting sqref="R123">
    <cfRule type="cellIs" dxfId="174" priority="78" operator="equal">
      <formula>"CUMPLEN CON LO SOLICITADO"</formula>
    </cfRule>
  </conditionalFormatting>
  <conditionalFormatting sqref="R123">
    <cfRule type="cellIs" dxfId="173" priority="79" operator="equal">
      <formula>"PENDIENTES"</formula>
    </cfRule>
  </conditionalFormatting>
  <conditionalFormatting sqref="R123">
    <cfRule type="cellIs" dxfId="172" priority="80" operator="equal">
      <formula>"NINGUNO"</formula>
    </cfRule>
  </conditionalFormatting>
  <conditionalFormatting sqref="P126">
    <cfRule type="expression" dxfId="171" priority="51">
      <formula>Q126="NO SUBSANABLE"</formula>
    </cfRule>
  </conditionalFormatting>
  <conditionalFormatting sqref="P126">
    <cfRule type="expression" dxfId="170" priority="52">
      <formula>Q126="REQUERIMIENTOS SUBSANADOS"</formula>
    </cfRule>
  </conditionalFormatting>
  <conditionalFormatting sqref="P126">
    <cfRule type="expression" dxfId="169" priority="53">
      <formula>Q126="PENDIENTES POR SUBSANAR"</formula>
    </cfRule>
  </conditionalFormatting>
  <conditionalFormatting sqref="P126">
    <cfRule type="expression" dxfId="168" priority="54">
      <formula>Q126="SIN OBSERVACIÓN"</formula>
    </cfRule>
  </conditionalFormatting>
  <conditionalFormatting sqref="P126">
    <cfRule type="containsBlanks" dxfId="167" priority="55">
      <formula>LEN(TRIM(P126))=0</formula>
    </cfRule>
  </conditionalFormatting>
  <conditionalFormatting sqref="Q126">
    <cfRule type="containsBlanks" dxfId="166" priority="56">
      <formula>LEN(TRIM(Q126))=0</formula>
    </cfRule>
  </conditionalFormatting>
  <conditionalFormatting sqref="Q126">
    <cfRule type="cellIs" dxfId="165" priority="57" operator="equal">
      <formula>"REQUERIMIENTOS SUBSANADOS"</formula>
    </cfRule>
  </conditionalFormatting>
  <conditionalFormatting sqref="Q126">
    <cfRule type="containsText" dxfId="164" priority="58" operator="containsText" text="NO SUBSANABLE">
      <formula>NOT(ISERROR(SEARCH(("NO SUBSANABLE"),(Q126))))</formula>
    </cfRule>
  </conditionalFormatting>
  <conditionalFormatting sqref="Q126">
    <cfRule type="containsText" dxfId="163" priority="59" operator="containsText" text="PENDIENTES POR SUBSANAR">
      <formula>NOT(ISERROR(SEARCH(("PENDIENTES POR SUBSANAR"),(Q126))))</formula>
    </cfRule>
  </conditionalFormatting>
  <conditionalFormatting sqref="Q126">
    <cfRule type="containsText" dxfId="162" priority="60" operator="containsText" text="SIN OBSERVACIÓN">
      <formula>NOT(ISERROR(SEARCH(("SIN OBSERVACIÓN"),(Q126))))</formula>
    </cfRule>
  </conditionalFormatting>
  <conditionalFormatting sqref="R126">
    <cfRule type="containsBlanks" dxfId="161" priority="61">
      <formula>LEN(TRIM(R126))=0</formula>
    </cfRule>
  </conditionalFormatting>
  <conditionalFormatting sqref="R126">
    <cfRule type="cellIs" dxfId="160" priority="62" operator="equal">
      <formula>"NO CUMPLEN CON LO SOLICITADO"</formula>
    </cfRule>
  </conditionalFormatting>
  <conditionalFormatting sqref="R126">
    <cfRule type="cellIs" dxfId="159" priority="63" operator="equal">
      <formula>"CUMPLEN CON LO SOLICITADO"</formula>
    </cfRule>
  </conditionalFormatting>
  <conditionalFormatting sqref="R126">
    <cfRule type="cellIs" dxfId="158" priority="64" operator="equal">
      <formula>"PENDIENTES"</formula>
    </cfRule>
  </conditionalFormatting>
  <conditionalFormatting sqref="R126">
    <cfRule type="cellIs" dxfId="157" priority="65" operator="equal">
      <formula>"NINGUNO"</formula>
    </cfRule>
  </conditionalFormatting>
  <conditionalFormatting sqref="P129">
    <cfRule type="expression" dxfId="156" priority="36">
      <formula>Q129="NO SUBSANABLE"</formula>
    </cfRule>
  </conditionalFormatting>
  <conditionalFormatting sqref="P129">
    <cfRule type="expression" dxfId="155" priority="37">
      <formula>Q129="REQUERIMIENTOS SUBSANADOS"</formula>
    </cfRule>
  </conditionalFormatting>
  <conditionalFormatting sqref="P129">
    <cfRule type="expression" dxfId="154" priority="38">
      <formula>Q129="PENDIENTES POR SUBSANAR"</formula>
    </cfRule>
  </conditionalFormatting>
  <conditionalFormatting sqref="P129">
    <cfRule type="expression" dxfId="153" priority="39">
      <formula>Q129="SIN OBSERVACIÓN"</formula>
    </cfRule>
  </conditionalFormatting>
  <conditionalFormatting sqref="P129">
    <cfRule type="containsBlanks" dxfId="152" priority="40">
      <formula>LEN(TRIM(P129))=0</formula>
    </cfRule>
  </conditionalFormatting>
  <conditionalFormatting sqref="Q129">
    <cfRule type="containsBlanks" dxfId="151" priority="41">
      <formula>LEN(TRIM(Q129))=0</formula>
    </cfRule>
  </conditionalFormatting>
  <conditionalFormatting sqref="Q129">
    <cfRule type="cellIs" dxfId="150" priority="42" operator="equal">
      <formula>"REQUERIMIENTOS SUBSANADOS"</formula>
    </cfRule>
  </conditionalFormatting>
  <conditionalFormatting sqref="Q129">
    <cfRule type="containsText" dxfId="149" priority="43" operator="containsText" text="NO SUBSANABLE">
      <formula>NOT(ISERROR(SEARCH(("NO SUBSANABLE"),(Q129))))</formula>
    </cfRule>
  </conditionalFormatting>
  <conditionalFormatting sqref="Q129">
    <cfRule type="containsText" dxfId="148" priority="44" operator="containsText" text="PENDIENTES POR SUBSANAR">
      <formula>NOT(ISERROR(SEARCH(("PENDIENTES POR SUBSANAR"),(Q129))))</formula>
    </cfRule>
  </conditionalFormatting>
  <conditionalFormatting sqref="Q129">
    <cfRule type="containsText" dxfId="147" priority="45" operator="containsText" text="SIN OBSERVACIÓN">
      <formula>NOT(ISERROR(SEARCH(("SIN OBSERVACIÓN"),(Q129))))</formula>
    </cfRule>
  </conditionalFormatting>
  <conditionalFormatting sqref="R129">
    <cfRule type="containsBlanks" dxfId="146" priority="46">
      <formula>LEN(TRIM(R129))=0</formula>
    </cfRule>
  </conditionalFormatting>
  <conditionalFormatting sqref="R129">
    <cfRule type="cellIs" dxfId="145" priority="47" operator="equal">
      <formula>"NO CUMPLEN CON LO SOLICITADO"</formula>
    </cfRule>
  </conditionalFormatting>
  <conditionalFormatting sqref="R129">
    <cfRule type="cellIs" dxfId="144" priority="48" operator="equal">
      <formula>"CUMPLEN CON LO SOLICITADO"</formula>
    </cfRule>
  </conditionalFormatting>
  <conditionalFormatting sqref="R129">
    <cfRule type="cellIs" dxfId="143" priority="49" operator="equal">
      <formula>"PENDIENTES"</formula>
    </cfRule>
  </conditionalFormatting>
  <conditionalFormatting sqref="R129">
    <cfRule type="cellIs" dxfId="142" priority="50" operator="equal">
      <formula>"NINGUNO"</formula>
    </cfRule>
  </conditionalFormatting>
  <conditionalFormatting sqref="G79">
    <cfRule type="notContainsBlanks" dxfId="141" priority="27">
      <formula>LEN(TRIM(G79))&gt;0</formula>
    </cfRule>
  </conditionalFormatting>
  <conditionalFormatting sqref="E79">
    <cfRule type="notContainsBlanks" dxfId="140" priority="28">
      <formula>LEN(TRIM(E79))&gt;0</formula>
    </cfRule>
  </conditionalFormatting>
  <conditionalFormatting sqref="D79">
    <cfRule type="notContainsBlanks" dxfId="139" priority="29">
      <formula>LEN(TRIM(D79))&gt;0</formula>
    </cfRule>
  </conditionalFormatting>
  <conditionalFormatting sqref="C79">
    <cfRule type="notContainsBlanks" dxfId="138" priority="30">
      <formula>LEN(TRIM(C79))&gt;0</formula>
    </cfRule>
  </conditionalFormatting>
  <conditionalFormatting sqref="G82">
    <cfRule type="notContainsBlanks" dxfId="137" priority="31">
      <formula>LEN(TRIM(G82))&gt;0</formula>
    </cfRule>
  </conditionalFormatting>
  <conditionalFormatting sqref="F82">
    <cfRule type="notContainsBlanks" dxfId="136" priority="32">
      <formula>LEN(TRIM(F82))&gt;0</formula>
    </cfRule>
  </conditionalFormatting>
  <conditionalFormatting sqref="E82">
    <cfRule type="notContainsBlanks" dxfId="135" priority="33">
      <formula>LEN(TRIM(E82))&gt;0</formula>
    </cfRule>
  </conditionalFormatting>
  <conditionalFormatting sqref="D82">
    <cfRule type="notContainsBlanks" dxfId="134" priority="34">
      <formula>LEN(TRIM(D82))&gt;0</formula>
    </cfRule>
  </conditionalFormatting>
  <conditionalFormatting sqref="C82">
    <cfRule type="notContainsBlanks" dxfId="133" priority="35">
      <formula>LEN(TRIM(C82))&gt;0</formula>
    </cfRule>
  </conditionalFormatting>
  <conditionalFormatting sqref="F79">
    <cfRule type="notContainsBlanks" dxfId="132" priority="26">
      <formula>LEN(TRIM(F79))&gt;0</formula>
    </cfRule>
  </conditionalFormatting>
  <conditionalFormatting sqref="F79">
    <cfRule type="notContainsBlanks" dxfId="131" priority="25">
      <formula>LEN(TRIM(F79))&gt;0</formula>
    </cfRule>
  </conditionalFormatting>
  <conditionalFormatting sqref="H79 H82">
    <cfRule type="notContainsBlanks" dxfId="130" priority="23">
      <formula>LEN(TRIM(H79))&gt;0</formula>
    </cfRule>
  </conditionalFormatting>
  <conditionalFormatting sqref="I79 I82">
    <cfRule type="notContainsBlanks" dxfId="129" priority="24">
      <formula>LEN(TRIM(I79))&gt;0</formula>
    </cfRule>
  </conditionalFormatting>
  <conditionalFormatting sqref="P82">
    <cfRule type="expression" dxfId="128" priority="8">
      <formula>Q82="NO SUBSANABLE"</formula>
    </cfRule>
  </conditionalFormatting>
  <conditionalFormatting sqref="P82">
    <cfRule type="expression" dxfId="127" priority="9">
      <formula>Q82="REQUERIMIENTOS SUBSANADOS"</formula>
    </cfRule>
  </conditionalFormatting>
  <conditionalFormatting sqref="P82">
    <cfRule type="expression" dxfId="126" priority="10">
      <formula>Q82="PENDIENTES POR SUBSANAR"</formula>
    </cfRule>
  </conditionalFormatting>
  <conditionalFormatting sqref="P82">
    <cfRule type="expression" dxfId="125" priority="11">
      <formula>Q82="SIN OBSERVACIÓN"</formula>
    </cfRule>
  </conditionalFormatting>
  <conditionalFormatting sqref="P82">
    <cfRule type="containsBlanks" dxfId="124" priority="12">
      <formula>LEN(TRIM(P82))=0</formula>
    </cfRule>
  </conditionalFormatting>
  <conditionalFormatting sqref="Q82">
    <cfRule type="containsBlanks" dxfId="123" priority="13">
      <formula>LEN(TRIM(Q82))=0</formula>
    </cfRule>
  </conditionalFormatting>
  <conditionalFormatting sqref="Q82">
    <cfRule type="cellIs" dxfId="122" priority="14" operator="equal">
      <formula>"REQUERIMIENTOS SUBSANADOS"</formula>
    </cfRule>
  </conditionalFormatting>
  <conditionalFormatting sqref="Q82">
    <cfRule type="containsText" dxfId="121" priority="15" operator="containsText" text="NO SUBSANABLE">
      <formula>NOT(ISERROR(SEARCH(("NO SUBSANABLE"),(Q82))))</formula>
    </cfRule>
  </conditionalFormatting>
  <conditionalFormatting sqref="Q82">
    <cfRule type="containsText" dxfId="120" priority="16" operator="containsText" text="PENDIENTES POR SUBSANAR">
      <formula>NOT(ISERROR(SEARCH(("PENDIENTES POR SUBSANAR"),(Q82))))</formula>
    </cfRule>
  </conditionalFormatting>
  <conditionalFormatting sqref="Q82">
    <cfRule type="containsText" dxfId="119" priority="17" operator="containsText" text="SIN OBSERVACIÓN">
      <formula>NOT(ISERROR(SEARCH(("SIN OBSERVACIÓN"),(Q82))))</formula>
    </cfRule>
  </conditionalFormatting>
  <conditionalFormatting sqref="R82">
    <cfRule type="containsBlanks" dxfId="118" priority="18">
      <formula>LEN(TRIM(R82))=0</formula>
    </cfRule>
  </conditionalFormatting>
  <conditionalFormatting sqref="R82">
    <cfRule type="cellIs" dxfId="117" priority="19" operator="equal">
      <formula>"NO CUMPLEN CON LO SOLICITADO"</formula>
    </cfRule>
  </conditionalFormatting>
  <conditionalFormatting sqref="R82">
    <cfRule type="cellIs" dxfId="116" priority="20" operator="equal">
      <formula>"CUMPLEN CON LO SOLICITADO"</formula>
    </cfRule>
  </conditionalFormatting>
  <conditionalFormatting sqref="R82">
    <cfRule type="cellIs" dxfId="115" priority="21" operator="equal">
      <formula>"PENDIENTES"</formula>
    </cfRule>
  </conditionalFormatting>
  <conditionalFormatting sqref="R82">
    <cfRule type="cellIs" dxfId="114" priority="22" operator="equal">
      <formula>"NINGUNO"</formula>
    </cfRule>
  </conditionalFormatting>
  <conditionalFormatting sqref="N82">
    <cfRule type="expression" dxfId="113" priority="5">
      <formula>N82=" "</formula>
    </cfRule>
  </conditionalFormatting>
  <conditionalFormatting sqref="N82">
    <cfRule type="expression" dxfId="112" priority="6">
      <formula>N82="NO PRESENTÓ CERTIFICADO"</formula>
    </cfRule>
  </conditionalFormatting>
  <conditionalFormatting sqref="N82">
    <cfRule type="expression" dxfId="111" priority="7">
      <formula>N82="PRESENTÓ CERTIFICADO"</formula>
    </cfRule>
  </conditionalFormatting>
  <conditionalFormatting sqref="O82">
    <cfRule type="cellIs" dxfId="110" priority="1" operator="equal">
      <formula>"PENDIENTE POR DESCRIPCIÓN"</formula>
    </cfRule>
  </conditionalFormatting>
  <conditionalFormatting sqref="O82">
    <cfRule type="cellIs" dxfId="109" priority="2" operator="equal">
      <formula>"DESCRIPCIÓN INSUFICIENTE"</formula>
    </cfRule>
  </conditionalFormatting>
  <conditionalFormatting sqref="O82">
    <cfRule type="cellIs" dxfId="108" priority="3" operator="equal">
      <formula>"NO ESTÁ ACORDE A ITEM 5.2.1 (T.R.)"</formula>
    </cfRule>
  </conditionalFormatting>
  <conditionalFormatting sqref="O82">
    <cfRule type="cellIs" dxfId="107" priority="4" operator="equal">
      <formula>"ACORDE A ITEM 5.2.1 (T.R.)"</formula>
    </cfRule>
  </conditionalFormatting>
  <dataValidations count="8">
    <dataValidation type="list" allowBlank="1" showErrorMessage="1" sqref="T13 T35 T57 T79 T101 T279 T145 T167 T189 T213 T235 T257 T123">
      <formula1>"SI,NO"</formula1>
    </dataValidation>
    <dataValidation type="list" allowBlank="1" showErrorMessage="1" sqref="B10 B32 B54 B76 B98 B120 B142 B164 B186 B210 B232 B254 B276">
      <formula1>"1.0,2.0,3.0,4.0,5.0,6.0,7.0,8.0,9.0,10.0,11.0,12.0,13.0,14.0,15.0"</formula1>
    </dataValidation>
    <dataValidation type="list" allowBlank="1" showErrorMessage="1" sqref="J13:J27 L13:L27 J35:J49 L35:L49 L57:L71 L279:L293 L79:L93 J57:J71 L101:L115 J79:J93 J123:J137 J101:J115 L145:L159 J189:J203 L167:L181 J145:J159 L189:L203 J167:J181 J213:J227 L213:L227 J235:J249 L235:L249 J257:J271 L257:L271 J279:J293 L123:L137">
      <formula1>"CUMPLE,NO CUMPLE"</formula1>
    </dataValidation>
    <dataValidation type="list" allowBlank="1" showErrorMessage="1" sqref="H13 H16 H19 H22 H25 H285 H288 H291 H44 H47 H35 H38 H41 H66 H69 H173 H195 H85 H88 H91 H60 H63 H126 H110 H113 H57 H123 H129 H132 H135 H104 H101 H107 H154 H157 H145 H148 H151 H176 H179 H189 H192 H170 H198 H201 H213 H216 H219 H222 H225 H235 H238 H241 H244 H247 H257 H260 H263 H266 H269 H279 H282 H167 H79 H82">
      <formula1>"I,C,UT"</formula1>
    </dataValidation>
    <dataValidation type="list" allowBlank="1" showErrorMessage="1" sqref="O13 O16 O19 O22 O25 O35 O38 O41 O44 O47 O57 O60 O63 O66 O69 O79 O173 O85 O88 O91 O101 O104 O291 O110 O113 O285 O288 O107 O132 O135 O145 O148 O151 O154 O157 O167 O126 O129 O176 O179 O189 O192 O195 O198 O201 O213 O216 O219 O222 O225 O235 O238 O241 O244 O247 O257 O260 O263 O266 O269 O279 O282 O123 O170 O82">
      <formula1>"ACORDE A ITEM 5.2.1 (T.R.),NO ESTÁ ACORDE A ITEM 5.2.1 (T.R.),DESCRIPCIÓN INSUFICIENTE,PENDIENTE POR DESCRIPCIÓN"</formula1>
    </dataValidation>
    <dataValidation type="list" allowBlank="1" showErrorMessage="1" sqref="Q13 Q16 Q19 Q22 Q25 Q173 Q170 Q35 Q44 Q47 Q41 Q38 Q57 Q66 Q69 Q79 Q129 Q85 Q88 Q91 Q63 Q291 Q101 Q110 Q113 Q285 Q288 Q104 Q132 Q135 Q145 Q148 Q151 Q154 Q157 Q167 Q123 Q126 Q176 Q179 Q189 Q192 Q195 Q198 Q201 Q213 Q216 Q219 Q222 Q225 Q235 Q238 Q241 Q244 Q247 Q257 Q260 Q263 Q266 Q269 Q279 Q282 Q107 Q60 Q82">
      <formula1>"SIN OBSERVACIÓN,PENDIENTES POR SUBSANAR,REQUERIMIENTOS SUBSANADOS,NO SUBSANABLE"</formula1>
    </dataValidation>
    <dataValidation type="list" allowBlank="1" showErrorMessage="1" sqref="R13 R16 R19 R22 R25 R173 R170 R35 R44 R47 R41 R38 R57 R66 R69 R79 R129 R85 R88 R91 R63 R101 R104 R110 R113 R285 R288 R291 R132 R135 R145 R148 R151 R154 R157 R167 R123 R126 R176 R179 R189 R192 R195 R198 R201 R213 R216 R219 R222 R225 R235 R238 R241 R244 R247 R257 R260 R263 R266 R269 R279 R282 R107 R60 R82">
      <formula1>"NINGUNO,PENDIENTES,CUMPLEN CON LO SOLICITADO,NO CUMPLEN CON LO SOLICITADO"</formula1>
    </dataValidation>
    <dataValidation type="list" allowBlank="1" showErrorMessage="1" sqref="N13 N16 N19 N22 N25 N35 N38 N41 N44 N47 N57 N60 N63 N66 N69 N79 N173 N85 N88 N91 N101 N104 N291 N110 N113 N285 N288 N107 N132 N135 N145 N148 N151 N154 N157 N167 N126 N129 N176 N179 N189 N192 N195 N198 N201 N213 N216 N219 N222 N225 N235 N238 N241 N244 N247 N257 N260 N263 N266 N269 N279 N282 N123 N170 N82">
      <formula1>"PRESENTÓ CERTIFICADO,NO PRESENTÓ CERTIFICADO"</formula1>
    </dataValidation>
  </dataValidations>
  <pageMargins left="0.7" right="0.7" top="0.75" bottom="0.75" header="0" footer="0"/>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5" zoomScaleNormal="85" workbookViewId="0">
      <selection activeCell="G14" sqref="G14"/>
    </sheetView>
  </sheetViews>
  <sheetFormatPr baseColWidth="10" defaultColWidth="14.42578125" defaultRowHeight="15" customHeight="1" x14ac:dyDescent="0.2"/>
  <cols>
    <col min="1" max="1" width="6.42578125" style="1" customWidth="1"/>
    <col min="2" max="2" width="30.42578125" style="1" customWidth="1"/>
    <col min="3" max="3" width="20.85546875" style="1" customWidth="1"/>
    <col min="4" max="4" width="19" style="1" customWidth="1"/>
    <col min="5" max="5" width="10" style="1" customWidth="1"/>
    <col min="6" max="6" width="14.85546875" style="1" customWidth="1"/>
    <col min="7" max="7" width="18" style="1" customWidth="1"/>
    <col min="8" max="8" width="19.5703125" style="1" customWidth="1"/>
    <col min="9" max="10" width="20.7109375" style="1" customWidth="1"/>
    <col min="11" max="11" width="16" style="1" customWidth="1"/>
    <col min="12" max="13" width="11.42578125" style="1" customWidth="1"/>
    <col min="14" max="14" width="38" style="1" customWidth="1"/>
    <col min="15" max="15" width="14.85546875" style="1" customWidth="1"/>
    <col min="16" max="26" width="11.42578125" style="1" customWidth="1"/>
    <col min="27" max="16384" width="14.42578125" style="1"/>
  </cols>
  <sheetData>
    <row r="1" spans="1:26" ht="24" customHeight="1" x14ac:dyDescent="0.2">
      <c r="A1" s="424" t="s">
        <v>68</v>
      </c>
      <c r="B1" s="361"/>
      <c r="C1" s="361"/>
      <c r="D1" s="361"/>
      <c r="E1" s="361"/>
      <c r="F1" s="361"/>
      <c r="G1" s="361"/>
      <c r="H1" s="361"/>
      <c r="I1" s="361"/>
      <c r="J1" s="362"/>
      <c r="K1" s="49"/>
      <c r="L1" s="49"/>
      <c r="M1" s="91"/>
      <c r="N1" s="49"/>
      <c r="O1" s="91"/>
      <c r="P1" s="49"/>
      <c r="Q1" s="49"/>
      <c r="R1" s="49"/>
      <c r="S1" s="49"/>
      <c r="T1" s="49"/>
      <c r="U1" s="49"/>
      <c r="V1" s="49"/>
      <c r="W1" s="49"/>
      <c r="X1" s="49"/>
      <c r="Y1" s="49"/>
      <c r="Z1" s="49"/>
    </row>
    <row r="2" spans="1:26" ht="15.75" customHeight="1" x14ac:dyDescent="0.2">
      <c r="A2" s="92"/>
      <c r="B2" s="92"/>
      <c r="C2" s="92"/>
      <c r="D2" s="92"/>
      <c r="E2" s="92"/>
      <c r="F2" s="92"/>
      <c r="G2" s="92"/>
      <c r="H2" s="92"/>
      <c r="I2" s="92"/>
      <c r="J2" s="92"/>
      <c r="K2" s="93"/>
      <c r="L2" s="93"/>
      <c r="M2" s="94"/>
      <c r="N2" s="93"/>
      <c r="O2" s="94"/>
      <c r="P2" s="93"/>
      <c r="Q2" s="93"/>
      <c r="R2" s="93"/>
      <c r="S2" s="93"/>
      <c r="T2" s="93"/>
      <c r="U2" s="93"/>
      <c r="V2" s="93"/>
      <c r="W2" s="93"/>
      <c r="X2" s="93"/>
      <c r="Y2" s="93"/>
      <c r="Z2" s="93"/>
    </row>
    <row r="3" spans="1:26" ht="15.75" customHeight="1" x14ac:dyDescent="0.2">
      <c r="A3" s="396" t="s">
        <v>3</v>
      </c>
      <c r="B3" s="396" t="s">
        <v>69</v>
      </c>
      <c r="C3" s="425" t="s">
        <v>70</v>
      </c>
      <c r="D3" s="361"/>
      <c r="E3" s="361"/>
      <c r="F3" s="362"/>
      <c r="G3" s="426" t="s">
        <v>71</v>
      </c>
      <c r="H3" s="361"/>
      <c r="I3" s="361"/>
      <c r="J3" s="362"/>
      <c r="K3" s="49"/>
      <c r="L3" s="49"/>
      <c r="M3" s="91"/>
      <c r="N3" s="49"/>
      <c r="O3" s="91"/>
      <c r="P3" s="49"/>
      <c r="Q3" s="49"/>
      <c r="R3" s="49"/>
      <c r="S3" s="49"/>
      <c r="T3" s="49"/>
      <c r="U3" s="49"/>
      <c r="V3" s="49"/>
      <c r="W3" s="49"/>
      <c r="X3" s="49"/>
      <c r="Y3" s="49"/>
      <c r="Z3" s="49"/>
    </row>
    <row r="4" spans="1:26" ht="35.25" customHeight="1" x14ac:dyDescent="0.2">
      <c r="A4" s="348"/>
      <c r="B4" s="348"/>
      <c r="C4" s="95" t="s">
        <v>72</v>
      </c>
      <c r="D4" s="427" t="s">
        <v>73</v>
      </c>
      <c r="E4" s="362"/>
      <c r="F4" s="96">
        <v>0.65</v>
      </c>
      <c r="G4" s="97" t="s">
        <v>74</v>
      </c>
      <c r="H4" s="428" t="s">
        <v>75</v>
      </c>
      <c r="I4" s="362"/>
      <c r="J4" s="191">
        <v>485608021</v>
      </c>
      <c r="K4" s="49"/>
      <c r="L4" s="49"/>
      <c r="M4" s="91"/>
      <c r="N4" s="49"/>
      <c r="O4" s="91"/>
      <c r="P4" s="49"/>
      <c r="Q4" s="49"/>
      <c r="R4" s="49"/>
      <c r="S4" s="49"/>
      <c r="T4" s="49"/>
      <c r="U4" s="49"/>
      <c r="V4" s="49"/>
      <c r="W4" s="49"/>
      <c r="X4" s="49"/>
      <c r="Y4" s="49"/>
      <c r="Z4" s="49"/>
    </row>
    <row r="5" spans="1:26" ht="27.75" customHeight="1" x14ac:dyDescent="0.2">
      <c r="A5" s="349"/>
      <c r="B5" s="349"/>
      <c r="C5" s="95" t="s">
        <v>76</v>
      </c>
      <c r="D5" s="95" t="s">
        <v>77</v>
      </c>
      <c r="E5" s="95" t="s">
        <v>78</v>
      </c>
      <c r="F5" s="95" t="s">
        <v>79</v>
      </c>
      <c r="G5" s="97" t="s">
        <v>80</v>
      </c>
      <c r="H5" s="97" t="s">
        <v>81</v>
      </c>
      <c r="I5" s="97" t="s">
        <v>78</v>
      </c>
      <c r="J5" s="97" t="s">
        <v>79</v>
      </c>
      <c r="K5" s="52"/>
      <c r="L5" s="52"/>
      <c r="M5" s="423" t="s">
        <v>82</v>
      </c>
      <c r="N5" s="362"/>
      <c r="O5" s="98" t="s">
        <v>55</v>
      </c>
      <c r="P5" s="52"/>
      <c r="Q5" s="52"/>
      <c r="R5" s="52"/>
      <c r="S5" s="52"/>
      <c r="T5" s="52"/>
      <c r="U5" s="52"/>
      <c r="V5" s="52"/>
      <c r="W5" s="52"/>
      <c r="X5" s="52"/>
      <c r="Y5" s="52"/>
      <c r="Z5" s="52"/>
    </row>
    <row r="6" spans="1:26" ht="54.75" customHeight="1" x14ac:dyDescent="0.2">
      <c r="A6" s="99">
        <f>IF('1_ENTREGA'!A8="","",'1_ENTREGA'!A8)</f>
        <v>1</v>
      </c>
      <c r="B6" s="100" t="str">
        <f t="shared" ref="B6:B20" si="0">IF(A6="","",VLOOKUP(A6,LISTA_OFERENTES,2,FALSE))</f>
        <v>FERNANDO BOHORQUEZ Y CIA S.A.S.</v>
      </c>
      <c r="C6" s="104">
        <v>518560000</v>
      </c>
      <c r="D6" s="104">
        <v>2330632000</v>
      </c>
      <c r="E6" s="102">
        <f t="shared" ref="E6:E7" si="1">C6/D6</f>
        <v>0.22249758863690192</v>
      </c>
      <c r="F6" s="103" t="str">
        <f>IF(B6="","",IF(E6&lt;=$F$4,"CUMPLE","NO CUMPLE"))</f>
        <v>CUMPLE</v>
      </c>
      <c r="G6" s="104">
        <v>2155057000</v>
      </c>
      <c r="H6" s="104">
        <v>518560000</v>
      </c>
      <c r="I6" s="105">
        <f>G6-H6</f>
        <v>1636497000</v>
      </c>
      <c r="J6" s="103" t="str">
        <f t="shared" ref="J6:J16" si="2">IF(B6="","",IF(I6="","NO CUMPLE",IF(I6&gt;=$J$4,"CUMPLE","NO CUMPLE")))</f>
        <v>CUMPLE</v>
      </c>
      <c r="K6" s="52"/>
      <c r="L6" s="52"/>
      <c r="M6" s="106">
        <v>1</v>
      </c>
      <c r="N6" s="107" t="str">
        <f t="shared" ref="N6:N20" si="3">VLOOKUP(M6,LISTA_OFERENTES,2,FALSE)</f>
        <v>FERNANDO BOHORQUEZ Y CIA S.A.S.</v>
      </c>
      <c r="O6" s="108" t="str">
        <f t="shared" ref="O6:O20" si="4">IF(OR(F6="NO CUMPLE",J6="NO CUMPLE"),"NH","H")</f>
        <v>H</v>
      </c>
      <c r="P6" s="52"/>
      <c r="Q6" s="52"/>
      <c r="R6" s="52"/>
      <c r="S6" s="52"/>
      <c r="T6" s="52"/>
      <c r="U6" s="52"/>
      <c r="V6" s="52"/>
      <c r="W6" s="52"/>
      <c r="X6" s="52"/>
      <c r="Y6" s="52"/>
      <c r="Z6" s="52"/>
    </row>
    <row r="7" spans="1:26" ht="48" customHeight="1" x14ac:dyDescent="0.2">
      <c r="A7" s="99">
        <f>IF('1_ENTREGA'!A9="","",'1_ENTREGA'!A9)</f>
        <v>2</v>
      </c>
      <c r="B7" s="100" t="str">
        <f t="shared" si="0"/>
        <v>INVERSIONES GUERFOR S.A.S</v>
      </c>
      <c r="C7" s="101">
        <v>21135657000</v>
      </c>
      <c r="D7" s="101">
        <v>42670795000</v>
      </c>
      <c r="E7" s="102">
        <f t="shared" si="1"/>
        <v>0.49531903495118851</v>
      </c>
      <c r="F7" s="103" t="str">
        <f>IF(B7="","",IF(E7&lt;=$F$4,"CUMPLE","NO CUMPLE"))</f>
        <v>CUMPLE</v>
      </c>
      <c r="G7" s="104">
        <v>28547583000</v>
      </c>
      <c r="H7" s="104">
        <v>12887372000</v>
      </c>
      <c r="I7" s="105">
        <f t="shared" ref="I7:I20" si="5">G7-H7</f>
        <v>15660211000</v>
      </c>
      <c r="J7" s="103" t="str">
        <f t="shared" si="2"/>
        <v>CUMPLE</v>
      </c>
      <c r="K7" s="52"/>
      <c r="L7" s="52"/>
      <c r="M7" s="106">
        <v>2</v>
      </c>
      <c r="N7" s="107" t="str">
        <f t="shared" si="3"/>
        <v>INVERSIONES GUERFOR S.A.S</v>
      </c>
      <c r="O7" s="108" t="str">
        <f t="shared" si="4"/>
        <v>H</v>
      </c>
      <c r="P7" s="52"/>
      <c r="Q7" s="52"/>
      <c r="R7" s="52"/>
      <c r="S7" s="52"/>
      <c r="T7" s="52"/>
      <c r="U7" s="52"/>
      <c r="V7" s="52"/>
      <c r="W7" s="52"/>
      <c r="X7" s="52"/>
      <c r="Y7" s="52"/>
      <c r="Z7" s="52"/>
    </row>
    <row r="8" spans="1:26" ht="33.75" customHeight="1" x14ac:dyDescent="0.2">
      <c r="A8" s="99">
        <f>IF('1_ENTREGA'!A10="","",'1_ENTREGA'!A10)</f>
        <v>3</v>
      </c>
      <c r="B8" s="100" t="str">
        <f t="shared" si="0"/>
        <v>KASSANI DISEÑO SAS</v>
      </c>
      <c r="C8" s="101">
        <v>20513639574</v>
      </c>
      <c r="D8" s="101">
        <v>29510601518</v>
      </c>
      <c r="E8" s="102">
        <f t="shared" ref="E8:E20" si="6">C8/D8</f>
        <v>0.69512780217264292</v>
      </c>
      <c r="F8" s="103" t="str">
        <f t="shared" ref="F8:F20" si="7">IF(B8="","",IF(E8&lt;=$F$4,"CUMPLE","NO CUMPLE"))</f>
        <v>NO CUMPLE</v>
      </c>
      <c r="G8" s="104">
        <v>18625724384</v>
      </c>
      <c r="H8" s="104">
        <v>13924824805</v>
      </c>
      <c r="I8" s="105">
        <f t="shared" si="5"/>
        <v>4700899579</v>
      </c>
      <c r="J8" s="103" t="str">
        <f t="shared" si="2"/>
        <v>CUMPLE</v>
      </c>
      <c r="K8" s="52"/>
      <c r="L8" s="52"/>
      <c r="M8" s="106">
        <v>3</v>
      </c>
      <c r="N8" s="107" t="str">
        <f t="shared" si="3"/>
        <v>KASSANI DISEÑO SAS</v>
      </c>
      <c r="O8" s="108" t="str">
        <f t="shared" si="4"/>
        <v>NH</v>
      </c>
      <c r="P8" s="52"/>
      <c r="Q8" s="52"/>
      <c r="R8" s="52"/>
      <c r="S8" s="52"/>
      <c r="T8" s="52"/>
      <c r="U8" s="52"/>
      <c r="V8" s="52"/>
      <c r="W8" s="52"/>
      <c r="X8" s="52"/>
      <c r="Y8" s="52"/>
      <c r="Z8" s="52"/>
    </row>
    <row r="9" spans="1:26" ht="38.25" customHeight="1" x14ac:dyDescent="0.2">
      <c r="A9" s="99">
        <f>IF('1_ENTREGA'!A11="","",'1_ENTREGA'!A11)</f>
        <v>4</v>
      </c>
      <c r="B9" s="100" t="str">
        <f t="shared" si="0"/>
        <v>K10 DESIGN S.A.S</v>
      </c>
      <c r="C9" s="101">
        <v>2760120803</v>
      </c>
      <c r="D9" s="101">
        <v>5735023055</v>
      </c>
      <c r="E9" s="102">
        <f t="shared" si="6"/>
        <v>0.48127457841579679</v>
      </c>
      <c r="F9" s="103" t="str">
        <f t="shared" si="7"/>
        <v>CUMPLE</v>
      </c>
      <c r="G9" s="104">
        <v>3774599550</v>
      </c>
      <c r="H9" s="104">
        <v>1715773737</v>
      </c>
      <c r="I9" s="105">
        <f t="shared" si="5"/>
        <v>2058825813</v>
      </c>
      <c r="J9" s="103" t="str">
        <f t="shared" si="2"/>
        <v>CUMPLE</v>
      </c>
      <c r="K9" s="52"/>
      <c r="L9" s="52"/>
      <c r="M9" s="106">
        <v>4</v>
      </c>
      <c r="N9" s="107" t="str">
        <f t="shared" si="3"/>
        <v>K10 DESIGN S.A.S</v>
      </c>
      <c r="O9" s="108" t="str">
        <f t="shared" si="4"/>
        <v>H</v>
      </c>
      <c r="P9" s="52"/>
      <c r="Q9" s="52"/>
      <c r="R9" s="52"/>
      <c r="S9" s="52"/>
      <c r="T9" s="52"/>
      <c r="U9" s="52"/>
      <c r="V9" s="52"/>
      <c r="W9" s="52"/>
      <c r="X9" s="52"/>
      <c r="Y9" s="52"/>
      <c r="Z9" s="52"/>
    </row>
    <row r="10" spans="1:26" ht="25.5" customHeight="1" x14ac:dyDescent="0.2">
      <c r="A10" s="99">
        <f>IF('1_ENTREGA'!A12="","",'1_ENTREGA'!A12)</f>
        <v>5</v>
      </c>
      <c r="B10" s="100" t="str">
        <f t="shared" si="0"/>
        <v>MUMA S.A.S</v>
      </c>
      <c r="C10" s="101">
        <v>14206598429</v>
      </c>
      <c r="D10" s="101">
        <v>51761484630</v>
      </c>
      <c r="E10" s="102">
        <f t="shared" si="6"/>
        <v>0.27446273093886719</v>
      </c>
      <c r="F10" s="103" t="str">
        <f t="shared" si="7"/>
        <v>CUMPLE</v>
      </c>
      <c r="G10" s="104">
        <v>19741279439</v>
      </c>
      <c r="H10" s="104">
        <v>10933960589</v>
      </c>
      <c r="I10" s="105">
        <f t="shared" si="5"/>
        <v>8807318850</v>
      </c>
      <c r="J10" s="103" t="str">
        <f t="shared" si="2"/>
        <v>CUMPLE</v>
      </c>
      <c r="K10" s="52"/>
      <c r="L10" s="52"/>
      <c r="M10" s="106">
        <v>5</v>
      </c>
      <c r="N10" s="107" t="str">
        <f t="shared" si="3"/>
        <v>MUMA S.A.S</v>
      </c>
      <c r="O10" s="108" t="str">
        <f t="shared" si="4"/>
        <v>H</v>
      </c>
      <c r="P10" s="52"/>
      <c r="Q10" s="52"/>
      <c r="R10" s="52"/>
      <c r="S10" s="52"/>
      <c r="T10" s="52"/>
      <c r="U10" s="52"/>
      <c r="V10" s="52"/>
      <c r="W10" s="52"/>
      <c r="X10" s="52"/>
      <c r="Y10" s="52"/>
      <c r="Z10" s="52"/>
    </row>
    <row r="11" spans="1:26" ht="25.5" customHeight="1" x14ac:dyDescent="0.2">
      <c r="A11" s="99">
        <f>IF('1_ENTREGA'!A13="","",'1_ENTREGA'!A13)</f>
        <v>6</v>
      </c>
      <c r="B11" s="100" t="str">
        <f t="shared" si="0"/>
        <v>SOLINOFF CORPORATION S.A.S</v>
      </c>
      <c r="C11" s="101">
        <v>54164373000</v>
      </c>
      <c r="D11" s="101">
        <v>84990413000</v>
      </c>
      <c r="E11" s="192">
        <f t="shared" si="6"/>
        <v>0.63729979756657962</v>
      </c>
      <c r="F11" s="103" t="str">
        <f t="shared" si="7"/>
        <v>CUMPLE</v>
      </c>
      <c r="G11" s="104">
        <v>36945022000</v>
      </c>
      <c r="H11" s="104">
        <v>24335997000</v>
      </c>
      <c r="I11" s="105">
        <f t="shared" si="5"/>
        <v>12609025000</v>
      </c>
      <c r="J11" s="103" t="str">
        <f t="shared" si="2"/>
        <v>CUMPLE</v>
      </c>
      <c r="K11" s="52"/>
      <c r="L11" s="52"/>
      <c r="M11" s="106">
        <v>6</v>
      </c>
      <c r="N11" s="107" t="str">
        <f t="shared" si="3"/>
        <v>SOLINOFF CORPORATION S.A.S</v>
      </c>
      <c r="O11" s="108" t="str">
        <f t="shared" si="4"/>
        <v>H</v>
      </c>
      <c r="P11" s="52"/>
      <c r="Q11" s="52"/>
      <c r="R11" s="52"/>
      <c r="S11" s="52"/>
      <c r="T11" s="52"/>
      <c r="U11" s="52"/>
      <c r="V11" s="52"/>
      <c r="W11" s="52"/>
      <c r="X11" s="52"/>
      <c r="Y11" s="52"/>
      <c r="Z11" s="52"/>
    </row>
    <row r="12" spans="1:26" ht="32.25" customHeight="1" x14ac:dyDescent="0.2">
      <c r="A12" s="99">
        <f>IF('1_ENTREGA'!A14="","",'1_ENTREGA'!A14)</f>
        <v>7</v>
      </c>
      <c r="B12" s="100" t="str">
        <f t="shared" si="0"/>
        <v>MUEBLES ROMERO SAS</v>
      </c>
      <c r="C12" s="101">
        <v>886002034</v>
      </c>
      <c r="D12" s="101">
        <v>4824309921</v>
      </c>
      <c r="E12" s="102">
        <f t="shared" si="6"/>
        <v>0.18365363098736126</v>
      </c>
      <c r="F12" s="103" t="str">
        <f t="shared" si="7"/>
        <v>CUMPLE</v>
      </c>
      <c r="G12" s="104">
        <v>2255448908</v>
      </c>
      <c r="H12" s="104">
        <v>294855063</v>
      </c>
      <c r="I12" s="105">
        <f t="shared" si="5"/>
        <v>1960593845</v>
      </c>
      <c r="J12" s="103" t="str">
        <f t="shared" si="2"/>
        <v>CUMPLE</v>
      </c>
      <c r="K12" s="52"/>
      <c r="L12" s="52"/>
      <c r="M12" s="106">
        <v>7</v>
      </c>
      <c r="N12" s="107" t="str">
        <f t="shared" si="3"/>
        <v>MUEBLES ROMERO SAS</v>
      </c>
      <c r="O12" s="108" t="str">
        <f t="shared" si="4"/>
        <v>H</v>
      </c>
      <c r="P12" s="52"/>
      <c r="Q12" s="52"/>
      <c r="R12" s="52"/>
      <c r="S12" s="52"/>
      <c r="T12" s="52"/>
      <c r="U12" s="52"/>
      <c r="V12" s="52"/>
      <c r="W12" s="52"/>
      <c r="X12" s="52"/>
      <c r="Y12" s="52"/>
      <c r="Z12" s="52"/>
    </row>
    <row r="13" spans="1:26" ht="33.75" customHeight="1" x14ac:dyDescent="0.2">
      <c r="A13" s="99">
        <f>IF('1_ENTREGA'!A15="","",'1_ENTREGA'!A15)</f>
        <v>8</v>
      </c>
      <c r="B13" s="100" t="str">
        <f t="shared" si="0"/>
        <v>FAMOC DEPANEL S.A.</v>
      </c>
      <c r="C13" s="101">
        <v>37561986070</v>
      </c>
      <c r="D13" s="101">
        <v>62597696565</v>
      </c>
      <c r="E13" s="102">
        <f t="shared" si="6"/>
        <v>0.60005380598943447</v>
      </c>
      <c r="F13" s="103" t="str">
        <f t="shared" si="7"/>
        <v>CUMPLE</v>
      </c>
      <c r="G13" s="104">
        <v>54392375857</v>
      </c>
      <c r="H13" s="104">
        <v>25122987603</v>
      </c>
      <c r="I13" s="105">
        <f t="shared" si="5"/>
        <v>29269388254</v>
      </c>
      <c r="J13" s="103" t="str">
        <f t="shared" si="2"/>
        <v>CUMPLE</v>
      </c>
      <c r="K13" s="52"/>
      <c r="L13" s="52"/>
      <c r="M13" s="106">
        <v>8</v>
      </c>
      <c r="N13" s="107" t="str">
        <f t="shared" si="3"/>
        <v>FAMOC DEPANEL S.A.</v>
      </c>
      <c r="O13" s="108" t="str">
        <f t="shared" si="4"/>
        <v>H</v>
      </c>
      <c r="P13" s="52"/>
      <c r="Q13" s="52"/>
      <c r="R13" s="52"/>
      <c r="S13" s="52"/>
      <c r="T13" s="52"/>
      <c r="U13" s="52"/>
      <c r="V13" s="52"/>
      <c r="W13" s="52"/>
      <c r="X13" s="52"/>
      <c r="Y13" s="52"/>
      <c r="Z13" s="52"/>
    </row>
    <row r="14" spans="1:26" ht="25.5" customHeight="1" x14ac:dyDescent="0.2">
      <c r="A14" s="99">
        <f>IF('1_ENTREGA'!A16="","",'1_ENTREGA'!A16)</f>
        <v>9</v>
      </c>
      <c r="B14" s="100" t="str">
        <f t="shared" si="0"/>
        <v>DIANA LEGUIZAMON</v>
      </c>
      <c r="C14" s="101">
        <v>626923294</v>
      </c>
      <c r="D14" s="101">
        <v>4126309525</v>
      </c>
      <c r="E14" s="102">
        <f t="shared" si="6"/>
        <v>0.15193317180925733</v>
      </c>
      <c r="F14" s="103" t="str">
        <f t="shared" si="7"/>
        <v>CUMPLE</v>
      </c>
      <c r="G14" s="104">
        <v>3092213994</v>
      </c>
      <c r="H14" s="104">
        <v>142573683</v>
      </c>
      <c r="I14" s="105">
        <f t="shared" si="5"/>
        <v>2949640311</v>
      </c>
      <c r="J14" s="103" t="str">
        <f t="shared" si="2"/>
        <v>CUMPLE</v>
      </c>
      <c r="K14" s="52"/>
      <c r="L14" s="52"/>
      <c r="M14" s="106">
        <v>9</v>
      </c>
      <c r="N14" s="107" t="str">
        <f t="shared" si="3"/>
        <v>DIANA LEGUIZAMON</v>
      </c>
      <c r="O14" s="108" t="str">
        <f t="shared" si="4"/>
        <v>H</v>
      </c>
      <c r="P14" s="52"/>
      <c r="Q14" s="52"/>
      <c r="R14" s="52"/>
      <c r="S14" s="52"/>
      <c r="T14" s="52"/>
      <c r="U14" s="52"/>
      <c r="V14" s="52"/>
      <c r="W14" s="52"/>
      <c r="X14" s="52"/>
      <c r="Y14" s="52"/>
      <c r="Z14" s="52"/>
    </row>
    <row r="15" spans="1:26" ht="25.5" hidden="1" customHeight="1" x14ac:dyDescent="0.2">
      <c r="A15" s="99" t="str">
        <f>IF('1_ENTREGA'!A17="","",'1_ENTREGA'!A17)</f>
        <v/>
      </c>
      <c r="B15" s="100" t="str">
        <f t="shared" si="0"/>
        <v/>
      </c>
      <c r="C15" s="101"/>
      <c r="D15" s="101"/>
      <c r="E15" s="102" t="e">
        <f t="shared" si="6"/>
        <v>#DIV/0!</v>
      </c>
      <c r="F15" s="103" t="str">
        <f t="shared" si="7"/>
        <v/>
      </c>
      <c r="G15" s="104"/>
      <c r="H15" s="104"/>
      <c r="I15" s="105">
        <f t="shared" si="5"/>
        <v>0</v>
      </c>
      <c r="J15" s="103" t="str">
        <f t="shared" si="2"/>
        <v/>
      </c>
      <c r="K15" s="52"/>
      <c r="L15" s="52"/>
      <c r="M15" s="106">
        <v>10</v>
      </c>
      <c r="N15" s="107" t="e">
        <f t="shared" si="3"/>
        <v>#N/A</v>
      </c>
      <c r="O15" s="108" t="str">
        <f t="shared" si="4"/>
        <v>H</v>
      </c>
      <c r="P15" s="52"/>
      <c r="Q15" s="52"/>
      <c r="R15" s="52"/>
      <c r="S15" s="52"/>
      <c r="T15" s="52"/>
      <c r="U15" s="52"/>
      <c r="V15" s="52"/>
      <c r="W15" s="52"/>
      <c r="X15" s="52"/>
      <c r="Y15" s="52"/>
      <c r="Z15" s="52"/>
    </row>
    <row r="16" spans="1:26" ht="32.25" hidden="1" customHeight="1" x14ac:dyDescent="0.2">
      <c r="A16" s="99" t="str">
        <f>IF('1_ENTREGA'!A18="","",'1_ENTREGA'!A18)</f>
        <v/>
      </c>
      <c r="B16" s="100" t="str">
        <f t="shared" si="0"/>
        <v/>
      </c>
      <c r="C16" s="101"/>
      <c r="D16" s="101"/>
      <c r="E16" s="102" t="e">
        <f t="shared" si="6"/>
        <v>#DIV/0!</v>
      </c>
      <c r="F16" s="103" t="str">
        <f t="shared" si="7"/>
        <v/>
      </c>
      <c r="G16" s="104"/>
      <c r="H16" s="104"/>
      <c r="I16" s="105">
        <f t="shared" si="5"/>
        <v>0</v>
      </c>
      <c r="J16" s="103" t="str">
        <f t="shared" si="2"/>
        <v/>
      </c>
      <c r="K16" s="52"/>
      <c r="L16" s="52"/>
      <c r="M16" s="106">
        <v>11</v>
      </c>
      <c r="N16" s="107" t="e">
        <f t="shared" si="3"/>
        <v>#N/A</v>
      </c>
      <c r="O16" s="108" t="str">
        <f t="shared" si="4"/>
        <v>H</v>
      </c>
      <c r="P16" s="52"/>
      <c r="Q16" s="52"/>
      <c r="R16" s="52"/>
      <c r="S16" s="52"/>
      <c r="T16" s="52"/>
      <c r="U16" s="52"/>
      <c r="V16" s="52"/>
      <c r="W16" s="52"/>
      <c r="X16" s="52"/>
      <c r="Y16" s="52"/>
      <c r="Z16" s="52"/>
    </row>
    <row r="17" spans="1:26" ht="25.5" hidden="1" customHeight="1" x14ac:dyDescent="0.2">
      <c r="A17" s="99">
        <f>IF('1_ENTREGA'!A19="","",'1_ENTREGA'!A19)</f>
        <v>12</v>
      </c>
      <c r="B17" s="100">
        <f t="shared" si="0"/>
        <v>0</v>
      </c>
      <c r="C17" s="101"/>
      <c r="D17" s="101"/>
      <c r="E17" s="102" t="e">
        <f t="shared" si="6"/>
        <v>#DIV/0!</v>
      </c>
      <c r="F17" s="103" t="e">
        <f t="shared" si="7"/>
        <v>#DIV/0!</v>
      </c>
      <c r="G17" s="104"/>
      <c r="H17" s="104"/>
      <c r="I17" s="105">
        <f t="shared" si="5"/>
        <v>0</v>
      </c>
      <c r="J17" s="103" t="str">
        <f>IF(B17="","",IF(I17="","NO CUMPLE",IF(I17&gt;=$J$4*'5.2.1 EXPERIENCIA GRAL'!$N$6,"CUMPLE","NO CUMPLE")))</f>
        <v>NO CUMPLE</v>
      </c>
      <c r="K17" s="52"/>
      <c r="L17" s="52"/>
      <c r="M17" s="106">
        <v>12</v>
      </c>
      <c r="N17" s="107">
        <f t="shared" si="3"/>
        <v>0</v>
      </c>
      <c r="O17" s="108" t="e">
        <f t="shared" si="4"/>
        <v>#DIV/0!</v>
      </c>
      <c r="P17" s="52"/>
      <c r="Q17" s="52"/>
      <c r="R17" s="52"/>
      <c r="S17" s="52"/>
      <c r="T17" s="52"/>
      <c r="U17" s="52"/>
      <c r="V17" s="52"/>
      <c r="W17" s="52"/>
      <c r="X17" s="52"/>
      <c r="Y17" s="52"/>
      <c r="Z17" s="52"/>
    </row>
    <row r="18" spans="1:26" ht="25.5" hidden="1" customHeight="1" x14ac:dyDescent="0.2">
      <c r="A18" s="99">
        <f>IF('1_ENTREGA'!A20="","",'1_ENTREGA'!A20)</f>
        <v>13</v>
      </c>
      <c r="B18" s="100">
        <f t="shared" si="0"/>
        <v>0</v>
      </c>
      <c r="C18" s="101"/>
      <c r="D18" s="101"/>
      <c r="E18" s="102" t="e">
        <f t="shared" si="6"/>
        <v>#DIV/0!</v>
      </c>
      <c r="F18" s="103" t="e">
        <f t="shared" si="7"/>
        <v>#DIV/0!</v>
      </c>
      <c r="G18" s="104"/>
      <c r="H18" s="104"/>
      <c r="I18" s="105">
        <f t="shared" si="5"/>
        <v>0</v>
      </c>
      <c r="J18" s="103" t="str">
        <f>IF(B18="","",IF(I18="","NO CUMPLE",IF(I18&gt;=$J$4*'5.2.1 EXPERIENCIA GRAL'!$N$6,"CUMPLE","NO CUMPLE")))</f>
        <v>NO CUMPLE</v>
      </c>
      <c r="K18" s="52"/>
      <c r="L18" s="52"/>
      <c r="M18" s="106">
        <v>13</v>
      </c>
      <c r="N18" s="107">
        <f t="shared" si="3"/>
        <v>0</v>
      </c>
      <c r="O18" s="108" t="e">
        <f t="shared" si="4"/>
        <v>#DIV/0!</v>
      </c>
      <c r="P18" s="52"/>
      <c r="Q18" s="52"/>
      <c r="R18" s="52"/>
      <c r="S18" s="52"/>
      <c r="T18" s="52"/>
      <c r="U18" s="52"/>
      <c r="V18" s="52"/>
      <c r="W18" s="52"/>
      <c r="X18" s="52"/>
      <c r="Y18" s="52"/>
      <c r="Z18" s="52"/>
    </row>
    <row r="19" spans="1:26" ht="25.5" hidden="1" customHeight="1" x14ac:dyDescent="0.2">
      <c r="A19" s="99">
        <f>IF('1_ENTREGA'!A21="","",'1_ENTREGA'!A21)</f>
        <v>14</v>
      </c>
      <c r="B19" s="100">
        <f t="shared" si="0"/>
        <v>0</v>
      </c>
      <c r="C19" s="101"/>
      <c r="D19" s="101"/>
      <c r="E19" s="102" t="e">
        <f t="shared" si="6"/>
        <v>#DIV/0!</v>
      </c>
      <c r="F19" s="103" t="e">
        <f t="shared" si="7"/>
        <v>#DIV/0!</v>
      </c>
      <c r="G19" s="104"/>
      <c r="H19" s="104"/>
      <c r="I19" s="105">
        <f t="shared" si="5"/>
        <v>0</v>
      </c>
      <c r="J19" s="103" t="str">
        <f>IF(B19="","",IF(I19="","NO CUMPLE",IF(I19&gt;=$J$4*'5.2.1 EXPERIENCIA GRAL'!$N$6,"CUMPLE","NO CUMPLE")))</f>
        <v>NO CUMPLE</v>
      </c>
      <c r="K19" s="52"/>
      <c r="L19" s="52"/>
      <c r="M19" s="106">
        <v>14</v>
      </c>
      <c r="N19" s="107">
        <f t="shared" si="3"/>
        <v>0</v>
      </c>
      <c r="O19" s="108" t="e">
        <f t="shared" si="4"/>
        <v>#DIV/0!</v>
      </c>
      <c r="P19" s="52"/>
      <c r="Q19" s="52"/>
      <c r="R19" s="52"/>
      <c r="S19" s="52"/>
      <c r="T19" s="52"/>
      <c r="U19" s="52"/>
      <c r="V19" s="52"/>
      <c r="W19" s="52"/>
      <c r="X19" s="52"/>
      <c r="Y19" s="52"/>
      <c r="Z19" s="52"/>
    </row>
    <row r="20" spans="1:26" ht="25.5" hidden="1" customHeight="1" x14ac:dyDescent="0.2">
      <c r="A20" s="99">
        <f>IF('1_ENTREGA'!A22="","",'1_ENTREGA'!A22)</f>
        <v>15</v>
      </c>
      <c r="B20" s="100">
        <f t="shared" si="0"/>
        <v>0</v>
      </c>
      <c r="C20" s="101"/>
      <c r="D20" s="101"/>
      <c r="E20" s="102" t="e">
        <f t="shared" si="6"/>
        <v>#DIV/0!</v>
      </c>
      <c r="F20" s="103" t="e">
        <f t="shared" si="7"/>
        <v>#DIV/0!</v>
      </c>
      <c r="G20" s="104"/>
      <c r="H20" s="104"/>
      <c r="I20" s="105">
        <f t="shared" si="5"/>
        <v>0</v>
      </c>
      <c r="J20" s="103" t="str">
        <f>IF(B20="","",IF(I20="","NO CUMPLE",IF(I20&gt;=$J$4*'5.2.1 EXPERIENCIA GRAL'!$N$6,"CUMPLE","NO CUMPLE")))</f>
        <v>NO CUMPLE</v>
      </c>
      <c r="K20" s="52"/>
      <c r="L20" s="52"/>
      <c r="M20" s="106">
        <v>15</v>
      </c>
      <c r="N20" s="107">
        <f t="shared" si="3"/>
        <v>0</v>
      </c>
      <c r="O20" s="108" t="e">
        <f t="shared" si="4"/>
        <v>#DIV/0!</v>
      </c>
      <c r="P20" s="52"/>
      <c r="Q20" s="52"/>
      <c r="R20" s="52"/>
      <c r="S20" s="52"/>
      <c r="T20" s="52"/>
      <c r="U20" s="52"/>
      <c r="V20" s="52"/>
      <c r="W20" s="52"/>
      <c r="X20" s="52"/>
      <c r="Y20" s="52"/>
      <c r="Z20" s="52"/>
    </row>
    <row r="21" spans="1:26" ht="15.75" hidden="1" customHeight="1" x14ac:dyDescent="0.2">
      <c r="A21" s="49"/>
      <c r="B21" s="49"/>
      <c r="C21" s="49"/>
      <c r="D21" s="49"/>
      <c r="E21" s="109"/>
      <c r="F21" s="109"/>
      <c r="G21" s="109"/>
      <c r="H21" s="109"/>
      <c r="I21" s="109"/>
      <c r="J21" s="109"/>
      <c r="K21" s="49"/>
      <c r="L21" s="49"/>
      <c r="M21" s="91"/>
      <c r="N21" s="49"/>
      <c r="O21" s="91"/>
      <c r="P21" s="49"/>
      <c r="Q21" s="49"/>
      <c r="R21" s="49"/>
      <c r="S21" s="49"/>
      <c r="T21" s="49"/>
      <c r="U21" s="49"/>
      <c r="V21" s="49"/>
      <c r="W21" s="49"/>
      <c r="X21" s="49"/>
      <c r="Y21" s="49"/>
      <c r="Z21" s="49"/>
    </row>
    <row r="22" spans="1:26" ht="15.75" customHeight="1" x14ac:dyDescent="0.2">
      <c r="A22" s="49"/>
      <c r="B22" s="49"/>
      <c r="C22" s="49"/>
      <c r="D22" s="49"/>
      <c r="E22" s="109"/>
      <c r="F22" s="109"/>
      <c r="G22" s="109"/>
      <c r="H22" s="109"/>
      <c r="I22" s="109"/>
      <c r="J22" s="109"/>
      <c r="K22" s="49"/>
      <c r="L22" s="49"/>
      <c r="M22" s="91"/>
      <c r="N22" s="49"/>
      <c r="O22" s="91"/>
      <c r="P22" s="49"/>
      <c r="Q22" s="49"/>
      <c r="R22" s="49"/>
      <c r="S22" s="49"/>
      <c r="T22" s="49"/>
      <c r="U22" s="49"/>
      <c r="V22" s="49"/>
      <c r="W22" s="49"/>
      <c r="X22" s="49"/>
      <c r="Y22" s="49"/>
      <c r="Z22" s="49"/>
    </row>
    <row r="23" spans="1:26" ht="15.75" customHeight="1" x14ac:dyDescent="0.2">
      <c r="A23" s="49"/>
      <c r="B23" s="49"/>
      <c r="C23" s="49"/>
      <c r="D23" s="49"/>
      <c r="E23" s="109"/>
      <c r="F23" s="109"/>
      <c r="G23" s="109"/>
      <c r="H23" s="109"/>
      <c r="I23" s="109"/>
      <c r="J23" s="109"/>
      <c r="K23" s="49"/>
      <c r="L23" s="49"/>
      <c r="M23" s="91"/>
      <c r="N23" s="49"/>
      <c r="O23" s="91"/>
      <c r="P23" s="49"/>
      <c r="Q23" s="49"/>
      <c r="R23" s="49"/>
      <c r="S23" s="49"/>
      <c r="T23" s="49"/>
      <c r="U23" s="49"/>
      <c r="V23" s="49"/>
      <c r="W23" s="49"/>
      <c r="X23" s="49"/>
      <c r="Y23" s="49"/>
      <c r="Z23" s="49"/>
    </row>
    <row r="24" spans="1:26" ht="15.75" customHeight="1" x14ac:dyDescent="0.2">
      <c r="A24" s="49"/>
      <c r="B24" s="49"/>
      <c r="C24" s="49"/>
      <c r="D24" s="49"/>
      <c r="E24" s="109"/>
      <c r="F24" s="109"/>
      <c r="G24" s="109"/>
      <c r="H24" s="109"/>
      <c r="I24" s="109"/>
      <c r="J24" s="109"/>
      <c r="K24" s="49"/>
      <c r="L24" s="49"/>
      <c r="M24" s="91"/>
      <c r="N24" s="49"/>
      <c r="O24" s="91"/>
      <c r="P24" s="49"/>
      <c r="Q24" s="49"/>
      <c r="R24" s="49"/>
      <c r="S24" s="49"/>
      <c r="T24" s="49"/>
      <c r="U24" s="49"/>
      <c r="V24" s="49"/>
      <c r="W24" s="49"/>
      <c r="X24" s="49"/>
      <c r="Y24" s="49"/>
      <c r="Z24" s="49"/>
    </row>
    <row r="25" spans="1:26" ht="15.75" customHeight="1" x14ac:dyDescent="0.2">
      <c r="A25" s="49"/>
      <c r="B25" s="49"/>
      <c r="C25" s="49"/>
      <c r="D25" s="49"/>
      <c r="E25" s="109"/>
      <c r="F25" s="109"/>
      <c r="G25" s="109"/>
      <c r="H25" s="109"/>
      <c r="I25" s="109"/>
      <c r="J25" s="109"/>
      <c r="K25" s="49"/>
      <c r="L25" s="49"/>
      <c r="M25" s="91"/>
      <c r="N25" s="49"/>
      <c r="O25" s="91"/>
      <c r="P25" s="49"/>
      <c r="Q25" s="49"/>
      <c r="R25" s="49"/>
      <c r="S25" s="49"/>
      <c r="T25" s="49"/>
      <c r="U25" s="49"/>
      <c r="V25" s="49"/>
      <c r="W25" s="49"/>
      <c r="X25" s="49"/>
      <c r="Y25" s="49"/>
      <c r="Z25" s="49"/>
    </row>
    <row r="26" spans="1:26" ht="15.75" customHeight="1" x14ac:dyDescent="0.2">
      <c r="A26" s="49"/>
      <c r="B26" s="49"/>
      <c r="C26" s="49"/>
      <c r="D26" s="49"/>
      <c r="E26" s="109"/>
      <c r="F26" s="110"/>
      <c r="G26" s="109"/>
      <c r="H26" s="109"/>
      <c r="I26" s="109"/>
      <c r="J26" s="109"/>
      <c r="K26" s="49"/>
      <c r="L26" s="49"/>
      <c r="M26" s="91"/>
      <c r="N26" s="49"/>
      <c r="O26" s="91"/>
      <c r="P26" s="49"/>
      <c r="Q26" s="49"/>
      <c r="R26" s="49"/>
      <c r="S26" s="49"/>
      <c r="T26" s="49"/>
      <c r="U26" s="49"/>
      <c r="V26" s="49"/>
      <c r="W26" s="49"/>
      <c r="X26" s="49"/>
      <c r="Y26" s="49"/>
      <c r="Z26" s="49"/>
    </row>
    <row r="27" spans="1:26" ht="15.75" customHeight="1" x14ac:dyDescent="0.2">
      <c r="A27" s="49"/>
      <c r="B27" s="49"/>
      <c r="C27" s="49"/>
      <c r="D27" s="49"/>
      <c r="E27" s="109"/>
      <c r="F27" s="110"/>
      <c r="G27" s="109"/>
      <c r="H27" s="109"/>
      <c r="I27" s="109"/>
      <c r="J27" s="109"/>
      <c r="K27" s="49"/>
      <c r="L27" s="49"/>
      <c r="M27" s="91"/>
      <c r="N27" s="49"/>
      <c r="O27" s="91"/>
      <c r="P27" s="49"/>
      <c r="Q27" s="49"/>
      <c r="R27" s="49"/>
      <c r="S27" s="49"/>
      <c r="T27" s="49"/>
      <c r="U27" s="49"/>
      <c r="V27" s="49"/>
      <c r="W27" s="49"/>
      <c r="X27" s="49"/>
      <c r="Y27" s="49"/>
      <c r="Z27" s="49"/>
    </row>
    <row r="28" spans="1:26" ht="15.75" customHeight="1" x14ac:dyDescent="0.2">
      <c r="A28" s="49"/>
      <c r="B28" s="49"/>
      <c r="C28" s="49"/>
      <c r="D28" s="49"/>
      <c r="E28" s="109"/>
      <c r="F28" s="109"/>
      <c r="G28" s="109"/>
      <c r="H28" s="109"/>
      <c r="I28" s="109"/>
      <c r="J28" s="109"/>
      <c r="K28" s="49"/>
      <c r="L28" s="49"/>
      <c r="M28" s="91"/>
      <c r="N28" s="49"/>
      <c r="O28" s="91"/>
      <c r="P28" s="49"/>
      <c r="Q28" s="49"/>
      <c r="R28" s="49"/>
      <c r="S28" s="49"/>
      <c r="T28" s="49"/>
      <c r="U28" s="49"/>
      <c r="V28" s="49"/>
      <c r="W28" s="49"/>
      <c r="X28" s="49"/>
      <c r="Y28" s="49"/>
      <c r="Z28" s="49"/>
    </row>
    <row r="29" spans="1:26" ht="15.75" customHeight="1" x14ac:dyDescent="0.2">
      <c r="A29" s="49"/>
      <c r="B29" s="49"/>
      <c r="C29" s="49"/>
      <c r="D29" s="49"/>
      <c r="E29" s="109"/>
      <c r="F29" s="109"/>
      <c r="G29" s="109"/>
      <c r="H29" s="109"/>
      <c r="I29" s="109"/>
      <c r="J29" s="109"/>
      <c r="K29" s="49"/>
      <c r="L29" s="49"/>
      <c r="M29" s="91"/>
      <c r="N29" s="49"/>
      <c r="O29" s="91"/>
      <c r="P29" s="49"/>
      <c r="Q29" s="49"/>
      <c r="R29" s="49"/>
      <c r="S29" s="49"/>
      <c r="T29" s="49"/>
      <c r="U29" s="49"/>
      <c r="V29" s="49"/>
      <c r="W29" s="49"/>
      <c r="X29" s="49"/>
      <c r="Y29" s="49"/>
      <c r="Z29" s="49"/>
    </row>
    <row r="30" spans="1:26" ht="15.75" customHeight="1" x14ac:dyDescent="0.2">
      <c r="A30" s="49"/>
      <c r="B30" s="49"/>
      <c r="C30" s="49"/>
      <c r="D30" s="49"/>
      <c r="E30" s="109"/>
      <c r="F30" s="109"/>
      <c r="G30" s="109"/>
      <c r="H30" s="109"/>
      <c r="I30" s="109"/>
      <c r="J30" s="109"/>
      <c r="K30" s="49"/>
      <c r="L30" s="49"/>
      <c r="M30" s="91"/>
      <c r="N30" s="49"/>
      <c r="O30" s="91"/>
      <c r="P30" s="49"/>
      <c r="Q30" s="49"/>
      <c r="R30" s="49"/>
      <c r="S30" s="49"/>
      <c r="T30" s="49"/>
      <c r="U30" s="49"/>
      <c r="V30" s="49"/>
      <c r="W30" s="49"/>
      <c r="X30" s="49"/>
      <c r="Y30" s="49"/>
      <c r="Z30" s="49"/>
    </row>
    <row r="31" spans="1:26" ht="15.75" customHeight="1" x14ac:dyDescent="0.2">
      <c r="A31" s="49"/>
      <c r="B31" s="49"/>
      <c r="C31" s="49"/>
      <c r="D31" s="49"/>
      <c r="E31" s="109"/>
      <c r="F31" s="109"/>
      <c r="G31" s="109"/>
      <c r="H31" s="109"/>
      <c r="I31" s="109"/>
      <c r="J31" s="109"/>
      <c r="K31" s="49"/>
      <c r="L31" s="49"/>
      <c r="M31" s="91"/>
      <c r="N31" s="49"/>
      <c r="O31" s="91"/>
      <c r="P31" s="49"/>
      <c r="Q31" s="49"/>
      <c r="R31" s="49"/>
      <c r="S31" s="49"/>
      <c r="T31" s="49"/>
      <c r="U31" s="49"/>
      <c r="V31" s="49"/>
      <c r="W31" s="49"/>
      <c r="X31" s="49"/>
      <c r="Y31" s="49"/>
      <c r="Z31" s="49"/>
    </row>
    <row r="32" spans="1:26" ht="15.75" customHeight="1" x14ac:dyDescent="0.2">
      <c r="A32" s="49"/>
      <c r="B32" s="49"/>
      <c r="C32" s="49"/>
      <c r="D32" s="49"/>
      <c r="E32" s="109"/>
      <c r="F32" s="109"/>
      <c r="G32" s="109"/>
      <c r="H32" s="109"/>
      <c r="I32" s="109"/>
      <c r="J32" s="109"/>
      <c r="K32" s="49"/>
      <c r="L32" s="49"/>
      <c r="M32" s="91"/>
      <c r="N32" s="49"/>
      <c r="O32" s="91"/>
      <c r="P32" s="49"/>
      <c r="Q32" s="49"/>
      <c r="R32" s="49"/>
      <c r="S32" s="49"/>
      <c r="T32" s="49"/>
      <c r="U32" s="49"/>
      <c r="V32" s="49"/>
      <c r="W32" s="49"/>
      <c r="X32" s="49"/>
      <c r="Y32" s="49"/>
      <c r="Z32" s="49"/>
    </row>
    <row r="33" spans="1:26" ht="15.75" customHeight="1" x14ac:dyDescent="0.2">
      <c r="A33" s="49"/>
      <c r="B33" s="49"/>
      <c r="C33" s="49"/>
      <c r="D33" s="49"/>
      <c r="E33" s="109"/>
      <c r="F33" s="109"/>
      <c r="G33" s="109"/>
      <c r="H33" s="109"/>
      <c r="I33" s="109"/>
      <c r="J33" s="109"/>
      <c r="K33" s="49"/>
      <c r="L33" s="49"/>
      <c r="M33" s="91"/>
      <c r="N33" s="49"/>
      <c r="O33" s="91"/>
      <c r="P33" s="49"/>
      <c r="Q33" s="49"/>
      <c r="R33" s="49"/>
      <c r="S33" s="49"/>
      <c r="T33" s="49"/>
      <c r="U33" s="49"/>
      <c r="V33" s="49"/>
      <c r="W33" s="49"/>
      <c r="X33" s="49"/>
      <c r="Y33" s="49"/>
      <c r="Z33" s="49"/>
    </row>
    <row r="34" spans="1:26" ht="15.75" customHeight="1" x14ac:dyDescent="0.2">
      <c r="A34" s="49"/>
      <c r="B34" s="49"/>
      <c r="C34" s="49"/>
      <c r="D34" s="49"/>
      <c r="E34" s="109"/>
      <c r="F34" s="109"/>
      <c r="G34" s="109"/>
      <c r="H34" s="109"/>
      <c r="I34" s="109"/>
      <c r="J34" s="109"/>
      <c r="K34" s="49"/>
      <c r="L34" s="49"/>
      <c r="M34" s="91"/>
      <c r="N34" s="49"/>
      <c r="O34" s="91"/>
      <c r="P34" s="49"/>
      <c r="Q34" s="49"/>
      <c r="R34" s="49"/>
      <c r="S34" s="49"/>
      <c r="T34" s="49"/>
      <c r="U34" s="49"/>
      <c r="V34" s="49"/>
      <c r="W34" s="49"/>
      <c r="X34" s="49"/>
      <c r="Y34" s="49"/>
      <c r="Z34" s="49"/>
    </row>
    <row r="35" spans="1:26" ht="15.75" customHeight="1" x14ac:dyDescent="0.2">
      <c r="A35" s="49"/>
      <c r="B35" s="49"/>
      <c r="C35" s="49"/>
      <c r="D35" s="49"/>
      <c r="E35" s="109"/>
      <c r="F35" s="109"/>
      <c r="G35" s="109"/>
      <c r="H35" s="109"/>
      <c r="I35" s="109"/>
      <c r="J35" s="109"/>
      <c r="K35" s="49"/>
      <c r="L35" s="49"/>
      <c r="M35" s="91"/>
      <c r="N35" s="49"/>
      <c r="O35" s="91"/>
      <c r="P35" s="49"/>
      <c r="Q35" s="49"/>
      <c r="R35" s="49"/>
      <c r="S35" s="49"/>
      <c r="T35" s="49"/>
      <c r="U35" s="49"/>
      <c r="V35" s="49"/>
      <c r="W35" s="49"/>
      <c r="X35" s="49"/>
      <c r="Y35" s="49"/>
      <c r="Z35" s="49"/>
    </row>
    <row r="36" spans="1:26" ht="15.75" customHeight="1" x14ac:dyDescent="0.2">
      <c r="A36" s="49"/>
      <c r="B36" s="49"/>
      <c r="C36" s="49"/>
      <c r="D36" s="49"/>
      <c r="E36" s="109"/>
      <c r="F36" s="109"/>
      <c r="G36" s="109"/>
      <c r="H36" s="109"/>
      <c r="I36" s="109"/>
      <c r="J36" s="109"/>
      <c r="K36" s="49"/>
      <c r="L36" s="49"/>
      <c r="M36" s="91"/>
      <c r="N36" s="49"/>
      <c r="O36" s="91"/>
      <c r="P36" s="49"/>
      <c r="Q36" s="49"/>
      <c r="R36" s="49"/>
      <c r="S36" s="49"/>
      <c r="T36" s="49"/>
      <c r="U36" s="49"/>
      <c r="V36" s="49"/>
      <c r="W36" s="49"/>
      <c r="X36" s="49"/>
      <c r="Y36" s="49"/>
      <c r="Z36" s="49"/>
    </row>
    <row r="37" spans="1:26" ht="15.75" customHeight="1" x14ac:dyDescent="0.2">
      <c r="A37" s="49"/>
      <c r="B37" s="49"/>
      <c r="C37" s="49"/>
      <c r="D37" s="49"/>
      <c r="E37" s="109"/>
      <c r="F37" s="109"/>
      <c r="G37" s="109"/>
      <c r="H37" s="109"/>
      <c r="I37" s="109"/>
      <c r="J37" s="109"/>
      <c r="K37" s="49"/>
      <c r="L37" s="49"/>
      <c r="M37" s="91"/>
      <c r="N37" s="49"/>
      <c r="O37" s="91"/>
      <c r="P37" s="49"/>
      <c r="Q37" s="49"/>
      <c r="R37" s="49"/>
      <c r="S37" s="49"/>
      <c r="T37" s="49"/>
      <c r="U37" s="49"/>
      <c r="V37" s="49"/>
      <c r="W37" s="49"/>
      <c r="X37" s="49"/>
      <c r="Y37" s="49"/>
      <c r="Z37" s="49"/>
    </row>
    <row r="38" spans="1:26" ht="15.75" customHeight="1" x14ac:dyDescent="0.2">
      <c r="A38" s="49"/>
      <c r="B38" s="49"/>
      <c r="C38" s="49"/>
      <c r="D38" s="49"/>
      <c r="E38" s="109"/>
      <c r="F38" s="109"/>
      <c r="G38" s="109"/>
      <c r="H38" s="109"/>
      <c r="I38" s="109"/>
      <c r="J38" s="109"/>
      <c r="K38" s="49"/>
      <c r="L38" s="49"/>
      <c r="M38" s="91"/>
      <c r="N38" s="49"/>
      <c r="O38" s="91"/>
      <c r="P38" s="49"/>
      <c r="Q38" s="49"/>
      <c r="R38" s="49"/>
      <c r="S38" s="49"/>
      <c r="T38" s="49"/>
      <c r="U38" s="49"/>
      <c r="V38" s="49"/>
      <c r="W38" s="49"/>
      <c r="X38" s="49"/>
      <c r="Y38" s="49"/>
      <c r="Z38" s="49"/>
    </row>
    <row r="39" spans="1:26" ht="15.75" customHeight="1" x14ac:dyDescent="0.2">
      <c r="A39" s="49"/>
      <c r="B39" s="49"/>
      <c r="C39" s="49"/>
      <c r="D39" s="49"/>
      <c r="E39" s="109"/>
      <c r="F39" s="109"/>
      <c r="G39" s="109"/>
      <c r="H39" s="109"/>
      <c r="I39" s="109"/>
      <c r="J39" s="109"/>
      <c r="K39" s="49"/>
      <c r="L39" s="49"/>
      <c r="M39" s="91"/>
      <c r="N39" s="49"/>
      <c r="O39" s="91"/>
      <c r="P39" s="49"/>
      <c r="Q39" s="49"/>
      <c r="R39" s="49"/>
      <c r="S39" s="49"/>
      <c r="T39" s="49"/>
      <c r="U39" s="49"/>
      <c r="V39" s="49"/>
      <c r="W39" s="49"/>
      <c r="X39" s="49"/>
      <c r="Y39" s="49"/>
      <c r="Z39" s="49"/>
    </row>
    <row r="40" spans="1:26" ht="15.75" customHeight="1" x14ac:dyDescent="0.2">
      <c r="A40" s="49"/>
      <c r="B40" s="49"/>
      <c r="C40" s="49"/>
      <c r="D40" s="49"/>
      <c r="E40" s="109"/>
      <c r="F40" s="109"/>
      <c r="G40" s="109"/>
      <c r="H40" s="109"/>
      <c r="I40" s="109"/>
      <c r="J40" s="109"/>
      <c r="K40" s="49"/>
      <c r="L40" s="49"/>
      <c r="M40" s="91"/>
      <c r="N40" s="49"/>
      <c r="O40" s="91"/>
      <c r="P40" s="49"/>
      <c r="Q40" s="49"/>
      <c r="R40" s="49"/>
      <c r="S40" s="49"/>
      <c r="T40" s="49"/>
      <c r="U40" s="49"/>
      <c r="V40" s="49"/>
      <c r="W40" s="49"/>
      <c r="X40" s="49"/>
      <c r="Y40" s="49"/>
      <c r="Z40" s="49"/>
    </row>
    <row r="41" spans="1:26" ht="15.75" customHeight="1" x14ac:dyDescent="0.2">
      <c r="A41" s="49"/>
      <c r="B41" s="49"/>
      <c r="C41" s="49"/>
      <c r="D41" s="49"/>
      <c r="E41" s="109"/>
      <c r="F41" s="109"/>
      <c r="G41" s="109"/>
      <c r="H41" s="109"/>
      <c r="I41" s="109"/>
      <c r="J41" s="109"/>
      <c r="K41" s="49"/>
      <c r="L41" s="49"/>
      <c r="M41" s="91"/>
      <c r="N41" s="49"/>
      <c r="O41" s="91"/>
      <c r="P41" s="49"/>
      <c r="Q41" s="49"/>
      <c r="R41" s="49"/>
      <c r="S41" s="49"/>
      <c r="T41" s="49"/>
      <c r="U41" s="49"/>
      <c r="V41" s="49"/>
      <c r="W41" s="49"/>
      <c r="X41" s="49"/>
      <c r="Y41" s="49"/>
      <c r="Z41" s="49"/>
    </row>
    <row r="42" spans="1:26" ht="15.75" customHeight="1" x14ac:dyDescent="0.2">
      <c r="A42" s="49"/>
      <c r="B42" s="49"/>
      <c r="C42" s="49"/>
      <c r="D42" s="49"/>
      <c r="E42" s="109"/>
      <c r="F42" s="109"/>
      <c r="G42" s="109"/>
      <c r="H42" s="109"/>
      <c r="I42" s="109"/>
      <c r="J42" s="109"/>
      <c r="K42" s="49"/>
      <c r="L42" s="49"/>
      <c r="M42" s="91"/>
      <c r="N42" s="49"/>
      <c r="O42" s="91"/>
      <c r="P42" s="49"/>
      <c r="Q42" s="49"/>
      <c r="R42" s="49"/>
      <c r="S42" s="49"/>
      <c r="T42" s="49"/>
      <c r="U42" s="49"/>
      <c r="V42" s="49"/>
      <c r="W42" s="49"/>
      <c r="X42" s="49"/>
      <c r="Y42" s="49"/>
      <c r="Z42" s="49"/>
    </row>
    <row r="43" spans="1:26" ht="15.75" customHeight="1" x14ac:dyDescent="0.2">
      <c r="A43" s="49"/>
      <c r="B43" s="49"/>
      <c r="C43" s="49"/>
      <c r="D43" s="49"/>
      <c r="E43" s="109"/>
      <c r="F43" s="109"/>
      <c r="G43" s="109"/>
      <c r="H43" s="109"/>
      <c r="I43" s="109"/>
      <c r="J43" s="109"/>
      <c r="K43" s="49"/>
      <c r="L43" s="49"/>
      <c r="M43" s="91"/>
      <c r="N43" s="49"/>
      <c r="O43" s="91"/>
      <c r="P43" s="49"/>
      <c r="Q43" s="49"/>
      <c r="R43" s="49"/>
      <c r="S43" s="49"/>
      <c r="T43" s="49"/>
      <c r="U43" s="49"/>
      <c r="V43" s="49"/>
      <c r="W43" s="49"/>
      <c r="X43" s="49"/>
      <c r="Y43" s="49"/>
      <c r="Z43" s="49"/>
    </row>
    <row r="44" spans="1:26" ht="15.75" customHeight="1" x14ac:dyDescent="0.2">
      <c r="A44" s="49"/>
      <c r="B44" s="49"/>
      <c r="C44" s="49"/>
      <c r="D44" s="49"/>
      <c r="E44" s="109"/>
      <c r="F44" s="109"/>
      <c r="G44" s="109"/>
      <c r="H44" s="109"/>
      <c r="I44" s="109"/>
      <c r="J44" s="109"/>
      <c r="K44" s="49"/>
      <c r="L44" s="49"/>
      <c r="M44" s="91"/>
      <c r="N44" s="49"/>
      <c r="O44" s="91"/>
      <c r="P44" s="49"/>
      <c r="Q44" s="49"/>
      <c r="R44" s="49"/>
      <c r="S44" s="49"/>
      <c r="T44" s="49"/>
      <c r="U44" s="49"/>
      <c r="V44" s="49"/>
      <c r="W44" s="49"/>
      <c r="X44" s="49"/>
      <c r="Y44" s="49"/>
      <c r="Z44" s="49"/>
    </row>
    <row r="45" spans="1:26" ht="15.75" customHeight="1" x14ac:dyDescent="0.2">
      <c r="A45" s="49"/>
      <c r="B45" s="49"/>
      <c r="C45" s="49"/>
      <c r="D45" s="49"/>
      <c r="E45" s="109"/>
      <c r="F45" s="109"/>
      <c r="G45" s="109"/>
      <c r="H45" s="109"/>
      <c r="I45" s="109"/>
      <c r="J45" s="109"/>
      <c r="K45" s="49"/>
      <c r="L45" s="49"/>
      <c r="M45" s="91"/>
      <c r="N45" s="49"/>
      <c r="O45" s="91"/>
      <c r="P45" s="49"/>
      <c r="Q45" s="49"/>
      <c r="R45" s="49"/>
      <c r="S45" s="49"/>
      <c r="T45" s="49"/>
      <c r="U45" s="49"/>
      <c r="V45" s="49"/>
      <c r="W45" s="49"/>
      <c r="X45" s="49"/>
      <c r="Y45" s="49"/>
      <c r="Z45" s="49"/>
    </row>
    <row r="46" spans="1:26" ht="15.75" customHeight="1" x14ac:dyDescent="0.2">
      <c r="A46" s="49"/>
      <c r="B46" s="49"/>
      <c r="C46" s="49"/>
      <c r="D46" s="49"/>
      <c r="E46" s="109"/>
      <c r="F46" s="109"/>
      <c r="G46" s="109"/>
      <c r="H46" s="109"/>
      <c r="I46" s="109"/>
      <c r="J46" s="109"/>
      <c r="K46" s="49"/>
      <c r="L46" s="49"/>
      <c r="M46" s="91"/>
      <c r="N46" s="49"/>
      <c r="O46" s="91"/>
      <c r="P46" s="49"/>
      <c r="Q46" s="49"/>
      <c r="R46" s="49"/>
      <c r="S46" s="49"/>
      <c r="T46" s="49"/>
      <c r="U46" s="49"/>
      <c r="V46" s="49"/>
      <c r="W46" s="49"/>
      <c r="X46" s="49"/>
      <c r="Y46" s="49"/>
      <c r="Z46" s="49"/>
    </row>
    <row r="47" spans="1:26" ht="15.75" customHeight="1" x14ac:dyDescent="0.2">
      <c r="A47" s="49"/>
      <c r="B47" s="49"/>
      <c r="C47" s="49"/>
      <c r="D47" s="49"/>
      <c r="E47" s="109"/>
      <c r="F47" s="109"/>
      <c r="G47" s="109"/>
      <c r="H47" s="109"/>
      <c r="I47" s="109"/>
      <c r="J47" s="109"/>
      <c r="K47" s="49"/>
      <c r="L47" s="49"/>
      <c r="M47" s="91"/>
      <c r="N47" s="49"/>
      <c r="O47" s="91"/>
      <c r="P47" s="49"/>
      <c r="Q47" s="49"/>
      <c r="R47" s="49"/>
      <c r="S47" s="49"/>
      <c r="T47" s="49"/>
      <c r="U47" s="49"/>
      <c r="V47" s="49"/>
      <c r="W47" s="49"/>
      <c r="X47" s="49"/>
      <c r="Y47" s="49"/>
      <c r="Z47" s="49"/>
    </row>
    <row r="48" spans="1:26" ht="15.75" customHeight="1" x14ac:dyDescent="0.2">
      <c r="A48" s="49"/>
      <c r="B48" s="49"/>
      <c r="C48" s="49"/>
      <c r="D48" s="49"/>
      <c r="E48" s="109"/>
      <c r="F48" s="109"/>
      <c r="G48" s="109"/>
      <c r="H48" s="109"/>
      <c r="I48" s="109"/>
      <c r="J48" s="109"/>
      <c r="K48" s="49"/>
      <c r="L48" s="49"/>
      <c r="M48" s="91"/>
      <c r="N48" s="49"/>
      <c r="O48" s="91"/>
      <c r="P48" s="49"/>
      <c r="Q48" s="49"/>
      <c r="R48" s="49"/>
      <c r="S48" s="49"/>
      <c r="T48" s="49"/>
      <c r="U48" s="49"/>
      <c r="V48" s="49"/>
      <c r="W48" s="49"/>
      <c r="X48" s="49"/>
      <c r="Y48" s="49"/>
      <c r="Z48" s="49"/>
    </row>
    <row r="49" spans="1:26" ht="15.75" customHeight="1" x14ac:dyDescent="0.2">
      <c r="A49" s="49"/>
      <c r="B49" s="49"/>
      <c r="C49" s="49"/>
      <c r="D49" s="49"/>
      <c r="E49" s="109"/>
      <c r="F49" s="109"/>
      <c r="G49" s="109"/>
      <c r="H49" s="109"/>
      <c r="I49" s="109"/>
      <c r="J49" s="109"/>
      <c r="K49" s="49"/>
      <c r="L49" s="49"/>
      <c r="M49" s="91"/>
      <c r="N49" s="49"/>
      <c r="O49" s="91"/>
      <c r="P49" s="49"/>
      <c r="Q49" s="49"/>
      <c r="R49" s="49"/>
      <c r="S49" s="49"/>
      <c r="T49" s="49"/>
      <c r="U49" s="49"/>
      <c r="V49" s="49"/>
      <c r="W49" s="49"/>
      <c r="X49" s="49"/>
      <c r="Y49" s="49"/>
      <c r="Z49" s="49"/>
    </row>
    <row r="50" spans="1:26" ht="15.75" customHeight="1" x14ac:dyDescent="0.2">
      <c r="A50" s="49"/>
      <c r="B50" s="49"/>
      <c r="C50" s="49"/>
      <c r="D50" s="49"/>
      <c r="E50" s="109"/>
      <c r="F50" s="109"/>
      <c r="G50" s="109"/>
      <c r="H50" s="109"/>
      <c r="I50" s="109"/>
      <c r="J50" s="109"/>
      <c r="K50" s="49"/>
      <c r="L50" s="49"/>
      <c r="M50" s="91"/>
      <c r="N50" s="49"/>
      <c r="O50" s="91"/>
      <c r="P50" s="49"/>
      <c r="Q50" s="49"/>
      <c r="R50" s="49"/>
      <c r="S50" s="49"/>
      <c r="T50" s="49"/>
      <c r="U50" s="49"/>
      <c r="V50" s="49"/>
      <c r="W50" s="49"/>
      <c r="X50" s="49"/>
      <c r="Y50" s="49"/>
      <c r="Z50" s="49"/>
    </row>
    <row r="51" spans="1:26" ht="15.75" customHeight="1" x14ac:dyDescent="0.2">
      <c r="A51" s="49"/>
      <c r="B51" s="49"/>
      <c r="C51" s="49"/>
      <c r="D51" s="49"/>
      <c r="E51" s="109"/>
      <c r="F51" s="109"/>
      <c r="G51" s="109"/>
      <c r="H51" s="109"/>
      <c r="I51" s="109"/>
      <c r="J51" s="109"/>
      <c r="K51" s="49"/>
      <c r="L51" s="49"/>
      <c r="M51" s="91"/>
      <c r="N51" s="49"/>
      <c r="O51" s="91"/>
      <c r="P51" s="49"/>
      <c r="Q51" s="49"/>
      <c r="R51" s="49"/>
      <c r="S51" s="49"/>
      <c r="T51" s="49"/>
      <c r="U51" s="49"/>
      <c r="V51" s="49"/>
      <c r="W51" s="49"/>
      <c r="X51" s="49"/>
      <c r="Y51" s="49"/>
      <c r="Z51" s="49"/>
    </row>
    <row r="52" spans="1:26" ht="15.75" customHeight="1" x14ac:dyDescent="0.2">
      <c r="A52" s="49"/>
      <c r="B52" s="49"/>
      <c r="C52" s="49"/>
      <c r="D52" s="49"/>
      <c r="E52" s="109"/>
      <c r="F52" s="109"/>
      <c r="G52" s="109"/>
      <c r="H52" s="109"/>
      <c r="I52" s="109"/>
      <c r="J52" s="109"/>
      <c r="K52" s="49"/>
      <c r="L52" s="49"/>
      <c r="M52" s="91"/>
      <c r="N52" s="49"/>
      <c r="O52" s="91"/>
      <c r="P52" s="49"/>
      <c r="Q52" s="49"/>
      <c r="R52" s="49"/>
      <c r="S52" s="49"/>
      <c r="T52" s="49"/>
      <c r="U52" s="49"/>
      <c r="V52" s="49"/>
      <c r="W52" s="49"/>
      <c r="X52" s="49"/>
      <c r="Y52" s="49"/>
      <c r="Z52" s="49"/>
    </row>
    <row r="53" spans="1:26" ht="15.75" customHeight="1" x14ac:dyDescent="0.2">
      <c r="A53" s="49"/>
      <c r="B53" s="49"/>
      <c r="C53" s="49"/>
      <c r="D53" s="49"/>
      <c r="E53" s="109"/>
      <c r="F53" s="109"/>
      <c r="G53" s="109"/>
      <c r="H53" s="109"/>
      <c r="I53" s="109"/>
      <c r="J53" s="109"/>
      <c r="K53" s="49"/>
      <c r="L53" s="49"/>
      <c r="M53" s="91"/>
      <c r="N53" s="49"/>
      <c r="O53" s="91"/>
      <c r="P53" s="49"/>
      <c r="Q53" s="49"/>
      <c r="R53" s="49"/>
      <c r="S53" s="49"/>
      <c r="T53" s="49"/>
      <c r="U53" s="49"/>
      <c r="V53" s="49"/>
      <c r="W53" s="49"/>
      <c r="X53" s="49"/>
      <c r="Y53" s="49"/>
      <c r="Z53" s="49"/>
    </row>
    <row r="54" spans="1:26" ht="15.75" customHeight="1" x14ac:dyDescent="0.2">
      <c r="A54" s="49"/>
      <c r="B54" s="49"/>
      <c r="C54" s="49"/>
      <c r="D54" s="49"/>
      <c r="E54" s="109"/>
      <c r="F54" s="109"/>
      <c r="G54" s="109"/>
      <c r="H54" s="109"/>
      <c r="I54" s="109"/>
      <c r="J54" s="109"/>
      <c r="K54" s="49"/>
      <c r="L54" s="49"/>
      <c r="M54" s="91"/>
      <c r="N54" s="49"/>
      <c r="O54" s="91"/>
      <c r="P54" s="49"/>
      <c r="Q54" s="49"/>
      <c r="R54" s="49"/>
      <c r="S54" s="49"/>
      <c r="T54" s="49"/>
      <c r="U54" s="49"/>
      <c r="V54" s="49"/>
      <c r="W54" s="49"/>
      <c r="X54" s="49"/>
      <c r="Y54" s="49"/>
      <c r="Z54" s="49"/>
    </row>
    <row r="55" spans="1:26" ht="15.75" customHeight="1" x14ac:dyDescent="0.2">
      <c r="A55" s="49"/>
      <c r="B55" s="49"/>
      <c r="C55" s="49"/>
      <c r="D55" s="49"/>
      <c r="E55" s="109"/>
      <c r="F55" s="109"/>
      <c r="G55" s="109"/>
      <c r="H55" s="109"/>
      <c r="I55" s="109"/>
      <c r="J55" s="109"/>
      <c r="K55" s="49"/>
      <c r="L55" s="49"/>
      <c r="M55" s="91"/>
      <c r="N55" s="49"/>
      <c r="O55" s="91"/>
      <c r="P55" s="49"/>
      <c r="Q55" s="49"/>
      <c r="R55" s="49"/>
      <c r="S55" s="49"/>
      <c r="T55" s="49"/>
      <c r="U55" s="49"/>
      <c r="V55" s="49"/>
      <c r="W55" s="49"/>
      <c r="X55" s="49"/>
      <c r="Y55" s="49"/>
      <c r="Z55" s="49"/>
    </row>
    <row r="56" spans="1:26" ht="15.75" customHeight="1" x14ac:dyDescent="0.2">
      <c r="A56" s="49"/>
      <c r="B56" s="49"/>
      <c r="C56" s="49"/>
      <c r="D56" s="49"/>
      <c r="E56" s="109"/>
      <c r="F56" s="109"/>
      <c r="G56" s="109"/>
      <c r="H56" s="109"/>
      <c r="I56" s="109"/>
      <c r="J56" s="109"/>
      <c r="K56" s="49"/>
      <c r="L56" s="49"/>
      <c r="M56" s="91"/>
      <c r="N56" s="49"/>
      <c r="O56" s="91"/>
      <c r="P56" s="49"/>
      <c r="Q56" s="49"/>
      <c r="R56" s="49"/>
      <c r="S56" s="49"/>
      <c r="T56" s="49"/>
      <c r="U56" s="49"/>
      <c r="V56" s="49"/>
      <c r="W56" s="49"/>
      <c r="X56" s="49"/>
      <c r="Y56" s="49"/>
      <c r="Z56" s="49"/>
    </row>
    <row r="57" spans="1:26" ht="15.75" customHeight="1" x14ac:dyDescent="0.2">
      <c r="A57" s="49"/>
      <c r="B57" s="49"/>
      <c r="C57" s="49"/>
      <c r="D57" s="49"/>
      <c r="E57" s="109"/>
      <c r="F57" s="109"/>
      <c r="G57" s="109"/>
      <c r="H57" s="109"/>
      <c r="I57" s="109"/>
      <c r="J57" s="109"/>
      <c r="K57" s="49"/>
      <c r="L57" s="49"/>
      <c r="M57" s="91"/>
      <c r="N57" s="49"/>
      <c r="O57" s="91"/>
      <c r="P57" s="49"/>
      <c r="Q57" s="49"/>
      <c r="R57" s="49"/>
      <c r="S57" s="49"/>
      <c r="T57" s="49"/>
      <c r="U57" s="49"/>
      <c r="V57" s="49"/>
      <c r="W57" s="49"/>
      <c r="X57" s="49"/>
      <c r="Y57" s="49"/>
      <c r="Z57" s="49"/>
    </row>
    <row r="58" spans="1:26" ht="15.75" customHeight="1" x14ac:dyDescent="0.2">
      <c r="A58" s="49"/>
      <c r="B58" s="49"/>
      <c r="C58" s="49"/>
      <c r="D58" s="49"/>
      <c r="E58" s="109"/>
      <c r="F58" s="109"/>
      <c r="G58" s="109"/>
      <c r="H58" s="109"/>
      <c r="I58" s="109"/>
      <c r="J58" s="109"/>
      <c r="K58" s="49"/>
      <c r="L58" s="49"/>
      <c r="M58" s="91"/>
      <c r="N58" s="49"/>
      <c r="O58" s="91"/>
      <c r="P58" s="49"/>
      <c r="Q58" s="49"/>
      <c r="R58" s="49"/>
      <c r="S58" s="49"/>
      <c r="T58" s="49"/>
      <c r="U58" s="49"/>
      <c r="V58" s="49"/>
      <c r="W58" s="49"/>
      <c r="X58" s="49"/>
      <c r="Y58" s="49"/>
      <c r="Z58" s="49"/>
    </row>
    <row r="59" spans="1:26" ht="15.75" customHeight="1" x14ac:dyDescent="0.2">
      <c r="A59" s="49"/>
      <c r="B59" s="49"/>
      <c r="C59" s="49"/>
      <c r="D59" s="49"/>
      <c r="E59" s="109"/>
      <c r="F59" s="109"/>
      <c r="G59" s="109"/>
      <c r="H59" s="109"/>
      <c r="I59" s="109"/>
      <c r="J59" s="109"/>
      <c r="K59" s="49"/>
      <c r="L59" s="49"/>
      <c r="M59" s="91"/>
      <c r="N59" s="49"/>
      <c r="O59" s="91"/>
      <c r="P59" s="49"/>
      <c r="Q59" s="49"/>
      <c r="R59" s="49"/>
      <c r="S59" s="49"/>
      <c r="T59" s="49"/>
      <c r="U59" s="49"/>
      <c r="V59" s="49"/>
      <c r="W59" s="49"/>
      <c r="X59" s="49"/>
      <c r="Y59" s="49"/>
      <c r="Z59" s="49"/>
    </row>
    <row r="60" spans="1:26" ht="15.75" customHeight="1" x14ac:dyDescent="0.2">
      <c r="A60" s="49"/>
      <c r="B60" s="49"/>
      <c r="C60" s="49"/>
      <c r="D60" s="49"/>
      <c r="E60" s="109"/>
      <c r="F60" s="109"/>
      <c r="G60" s="109"/>
      <c r="H60" s="109"/>
      <c r="I60" s="109"/>
      <c r="J60" s="109"/>
      <c r="K60" s="49"/>
      <c r="L60" s="49"/>
      <c r="M60" s="91"/>
      <c r="N60" s="49"/>
      <c r="O60" s="91"/>
      <c r="P60" s="49"/>
      <c r="Q60" s="49"/>
      <c r="R60" s="49"/>
      <c r="S60" s="49"/>
      <c r="T60" s="49"/>
      <c r="U60" s="49"/>
      <c r="V60" s="49"/>
      <c r="W60" s="49"/>
      <c r="X60" s="49"/>
      <c r="Y60" s="49"/>
      <c r="Z60" s="49"/>
    </row>
    <row r="61" spans="1:26" ht="15.75" customHeight="1" x14ac:dyDescent="0.2">
      <c r="A61" s="49"/>
      <c r="B61" s="49"/>
      <c r="C61" s="49"/>
      <c r="D61" s="49"/>
      <c r="E61" s="109"/>
      <c r="F61" s="109"/>
      <c r="G61" s="109"/>
      <c r="H61" s="109"/>
      <c r="I61" s="109"/>
      <c r="J61" s="109"/>
      <c r="K61" s="49"/>
      <c r="L61" s="49"/>
      <c r="M61" s="91"/>
      <c r="N61" s="49"/>
      <c r="O61" s="91"/>
      <c r="P61" s="49"/>
      <c r="Q61" s="49"/>
      <c r="R61" s="49"/>
      <c r="S61" s="49"/>
      <c r="T61" s="49"/>
      <c r="U61" s="49"/>
      <c r="V61" s="49"/>
      <c r="W61" s="49"/>
      <c r="X61" s="49"/>
      <c r="Y61" s="49"/>
      <c r="Z61" s="49"/>
    </row>
    <row r="62" spans="1:26" ht="15.75" customHeight="1" x14ac:dyDescent="0.2">
      <c r="A62" s="49"/>
      <c r="B62" s="49"/>
      <c r="C62" s="49"/>
      <c r="D62" s="49"/>
      <c r="E62" s="109"/>
      <c r="F62" s="109"/>
      <c r="G62" s="109"/>
      <c r="H62" s="109"/>
      <c r="I62" s="109"/>
      <c r="J62" s="109"/>
      <c r="K62" s="49"/>
      <c r="L62" s="49"/>
      <c r="M62" s="91"/>
      <c r="N62" s="49"/>
      <c r="O62" s="91"/>
      <c r="P62" s="49"/>
      <c r="Q62" s="49"/>
      <c r="R62" s="49"/>
      <c r="S62" s="49"/>
      <c r="T62" s="49"/>
      <c r="U62" s="49"/>
      <c r="V62" s="49"/>
      <c r="W62" s="49"/>
      <c r="X62" s="49"/>
      <c r="Y62" s="49"/>
      <c r="Z62" s="49"/>
    </row>
    <row r="63" spans="1:26" ht="15.75" customHeight="1" x14ac:dyDescent="0.2">
      <c r="A63" s="49"/>
      <c r="B63" s="49"/>
      <c r="C63" s="49"/>
      <c r="D63" s="49"/>
      <c r="E63" s="109"/>
      <c r="F63" s="109"/>
      <c r="G63" s="109"/>
      <c r="H63" s="109"/>
      <c r="I63" s="109"/>
      <c r="J63" s="109"/>
      <c r="K63" s="49"/>
      <c r="L63" s="49"/>
      <c r="M63" s="91"/>
      <c r="N63" s="49"/>
      <c r="O63" s="91"/>
      <c r="P63" s="49"/>
      <c r="Q63" s="49"/>
      <c r="R63" s="49"/>
      <c r="S63" s="49"/>
      <c r="T63" s="49"/>
      <c r="U63" s="49"/>
      <c r="V63" s="49"/>
      <c r="W63" s="49"/>
      <c r="X63" s="49"/>
      <c r="Y63" s="49"/>
      <c r="Z63" s="49"/>
    </row>
    <row r="64" spans="1:26" ht="15.75" customHeight="1" x14ac:dyDescent="0.2">
      <c r="A64" s="49"/>
      <c r="B64" s="49"/>
      <c r="C64" s="49"/>
      <c r="D64" s="49"/>
      <c r="E64" s="109"/>
      <c r="F64" s="109"/>
      <c r="G64" s="109"/>
      <c r="H64" s="109"/>
      <c r="I64" s="109"/>
      <c r="J64" s="109"/>
      <c r="K64" s="49"/>
      <c r="L64" s="49"/>
      <c r="M64" s="91"/>
      <c r="N64" s="49"/>
      <c r="O64" s="91"/>
      <c r="P64" s="49"/>
      <c r="Q64" s="49"/>
      <c r="R64" s="49"/>
      <c r="S64" s="49"/>
      <c r="T64" s="49"/>
      <c r="U64" s="49"/>
      <c r="V64" s="49"/>
      <c r="W64" s="49"/>
      <c r="X64" s="49"/>
      <c r="Y64" s="49"/>
      <c r="Z64" s="49"/>
    </row>
    <row r="65" spans="1:26" ht="15.75" customHeight="1" x14ac:dyDescent="0.2">
      <c r="A65" s="49"/>
      <c r="B65" s="49"/>
      <c r="C65" s="49"/>
      <c r="D65" s="49"/>
      <c r="E65" s="109"/>
      <c r="F65" s="109"/>
      <c r="G65" s="109"/>
      <c r="H65" s="109"/>
      <c r="I65" s="109"/>
      <c r="J65" s="109"/>
      <c r="K65" s="49"/>
      <c r="L65" s="49"/>
      <c r="M65" s="91"/>
      <c r="N65" s="49"/>
      <c r="O65" s="91"/>
      <c r="P65" s="49"/>
      <c r="Q65" s="49"/>
      <c r="R65" s="49"/>
      <c r="S65" s="49"/>
      <c r="T65" s="49"/>
      <c r="U65" s="49"/>
      <c r="V65" s="49"/>
      <c r="W65" s="49"/>
      <c r="X65" s="49"/>
      <c r="Y65" s="49"/>
      <c r="Z65" s="49"/>
    </row>
    <row r="66" spans="1:26" ht="15.75" customHeight="1" x14ac:dyDescent="0.2">
      <c r="A66" s="49"/>
      <c r="B66" s="49"/>
      <c r="C66" s="49"/>
      <c r="D66" s="49"/>
      <c r="E66" s="109"/>
      <c r="F66" s="109"/>
      <c r="G66" s="109"/>
      <c r="H66" s="109"/>
      <c r="I66" s="109"/>
      <c r="J66" s="109"/>
      <c r="K66" s="49"/>
      <c r="L66" s="49"/>
      <c r="M66" s="91"/>
      <c r="N66" s="49"/>
      <c r="O66" s="91"/>
      <c r="P66" s="49"/>
      <c r="Q66" s="49"/>
      <c r="R66" s="49"/>
      <c r="S66" s="49"/>
      <c r="T66" s="49"/>
      <c r="U66" s="49"/>
      <c r="V66" s="49"/>
      <c r="W66" s="49"/>
      <c r="X66" s="49"/>
      <c r="Y66" s="49"/>
      <c r="Z66" s="49"/>
    </row>
    <row r="67" spans="1:26" ht="15.75" customHeight="1" x14ac:dyDescent="0.2">
      <c r="A67" s="49"/>
      <c r="B67" s="49"/>
      <c r="C67" s="49"/>
      <c r="D67" s="49"/>
      <c r="E67" s="109"/>
      <c r="F67" s="109"/>
      <c r="G67" s="109"/>
      <c r="H67" s="109"/>
      <c r="I67" s="109"/>
      <c r="J67" s="109"/>
      <c r="K67" s="49"/>
      <c r="L67" s="49"/>
      <c r="M67" s="91"/>
      <c r="N67" s="49"/>
      <c r="O67" s="91"/>
      <c r="P67" s="49"/>
      <c r="Q67" s="49"/>
      <c r="R67" s="49"/>
      <c r="S67" s="49"/>
      <c r="T67" s="49"/>
      <c r="U67" s="49"/>
      <c r="V67" s="49"/>
      <c r="W67" s="49"/>
      <c r="X67" s="49"/>
      <c r="Y67" s="49"/>
      <c r="Z67" s="49"/>
    </row>
    <row r="68" spans="1:26" ht="15.75" customHeight="1" x14ac:dyDescent="0.2">
      <c r="A68" s="49"/>
      <c r="B68" s="49"/>
      <c r="C68" s="49"/>
      <c r="D68" s="49"/>
      <c r="E68" s="109"/>
      <c r="F68" s="109"/>
      <c r="G68" s="109"/>
      <c r="H68" s="109"/>
      <c r="I68" s="109"/>
      <c r="J68" s="109"/>
      <c r="K68" s="49"/>
      <c r="L68" s="49"/>
      <c r="M68" s="91"/>
      <c r="N68" s="49"/>
      <c r="O68" s="91"/>
      <c r="P68" s="49"/>
      <c r="Q68" s="49"/>
      <c r="R68" s="49"/>
      <c r="S68" s="49"/>
      <c r="T68" s="49"/>
      <c r="U68" s="49"/>
      <c r="V68" s="49"/>
      <c r="W68" s="49"/>
      <c r="X68" s="49"/>
      <c r="Y68" s="49"/>
      <c r="Z68" s="49"/>
    </row>
    <row r="69" spans="1:26" ht="15.75" customHeight="1" x14ac:dyDescent="0.2">
      <c r="A69" s="49"/>
      <c r="B69" s="49"/>
      <c r="C69" s="49"/>
      <c r="D69" s="49"/>
      <c r="E69" s="109"/>
      <c r="F69" s="109"/>
      <c r="G69" s="109"/>
      <c r="H69" s="109"/>
      <c r="I69" s="109"/>
      <c r="J69" s="109"/>
      <c r="K69" s="49"/>
      <c r="L69" s="49"/>
      <c r="M69" s="91"/>
      <c r="N69" s="49"/>
      <c r="O69" s="91"/>
      <c r="P69" s="49"/>
      <c r="Q69" s="49"/>
      <c r="R69" s="49"/>
      <c r="S69" s="49"/>
      <c r="T69" s="49"/>
      <c r="U69" s="49"/>
      <c r="V69" s="49"/>
      <c r="W69" s="49"/>
      <c r="X69" s="49"/>
      <c r="Y69" s="49"/>
      <c r="Z69" s="49"/>
    </row>
    <row r="70" spans="1:26" ht="15.75" customHeight="1" x14ac:dyDescent="0.2">
      <c r="A70" s="49"/>
      <c r="B70" s="49"/>
      <c r="C70" s="49"/>
      <c r="D70" s="49"/>
      <c r="E70" s="109"/>
      <c r="F70" s="109"/>
      <c r="G70" s="109"/>
      <c r="H70" s="109"/>
      <c r="I70" s="109"/>
      <c r="J70" s="109"/>
      <c r="K70" s="49"/>
      <c r="L70" s="49"/>
      <c r="M70" s="91"/>
      <c r="N70" s="49"/>
      <c r="O70" s="91"/>
      <c r="P70" s="49"/>
      <c r="Q70" s="49"/>
      <c r="R70" s="49"/>
      <c r="S70" s="49"/>
      <c r="T70" s="49"/>
      <c r="U70" s="49"/>
      <c r="V70" s="49"/>
      <c r="W70" s="49"/>
      <c r="X70" s="49"/>
      <c r="Y70" s="49"/>
      <c r="Z70" s="49"/>
    </row>
    <row r="71" spans="1:26" ht="15.75" customHeight="1" x14ac:dyDescent="0.2">
      <c r="A71" s="49"/>
      <c r="B71" s="49"/>
      <c r="C71" s="49"/>
      <c r="D71" s="49"/>
      <c r="E71" s="109"/>
      <c r="F71" s="109"/>
      <c r="G71" s="109"/>
      <c r="H71" s="109"/>
      <c r="I71" s="109"/>
      <c r="J71" s="109"/>
      <c r="K71" s="49"/>
      <c r="L71" s="49"/>
      <c r="M71" s="91"/>
      <c r="N71" s="49"/>
      <c r="O71" s="91"/>
      <c r="P71" s="49"/>
      <c r="Q71" s="49"/>
      <c r="R71" s="49"/>
      <c r="S71" s="49"/>
      <c r="T71" s="49"/>
      <c r="U71" s="49"/>
      <c r="V71" s="49"/>
      <c r="W71" s="49"/>
      <c r="X71" s="49"/>
      <c r="Y71" s="49"/>
      <c r="Z71" s="49"/>
    </row>
    <row r="72" spans="1:26" ht="15.75" customHeight="1" x14ac:dyDescent="0.2">
      <c r="A72" s="49"/>
      <c r="B72" s="49"/>
      <c r="C72" s="49"/>
      <c r="D72" s="49"/>
      <c r="E72" s="109"/>
      <c r="F72" s="109"/>
      <c r="G72" s="109"/>
      <c r="H72" s="109"/>
      <c r="I72" s="109"/>
      <c r="J72" s="109"/>
      <c r="K72" s="49"/>
      <c r="L72" s="49"/>
      <c r="M72" s="91"/>
      <c r="N72" s="49"/>
      <c r="O72" s="91"/>
      <c r="P72" s="49"/>
      <c r="Q72" s="49"/>
      <c r="R72" s="49"/>
      <c r="S72" s="49"/>
      <c r="T72" s="49"/>
      <c r="U72" s="49"/>
      <c r="V72" s="49"/>
      <c r="W72" s="49"/>
      <c r="X72" s="49"/>
      <c r="Y72" s="49"/>
      <c r="Z72" s="49"/>
    </row>
    <row r="73" spans="1:26" ht="15.75" customHeight="1" x14ac:dyDescent="0.2">
      <c r="A73" s="49"/>
      <c r="B73" s="49"/>
      <c r="C73" s="49"/>
      <c r="D73" s="49"/>
      <c r="E73" s="109"/>
      <c r="F73" s="109"/>
      <c r="G73" s="109"/>
      <c r="H73" s="109"/>
      <c r="I73" s="109"/>
      <c r="J73" s="109"/>
      <c r="K73" s="49"/>
      <c r="L73" s="49"/>
      <c r="M73" s="91"/>
      <c r="N73" s="49"/>
      <c r="O73" s="91"/>
      <c r="P73" s="49"/>
      <c r="Q73" s="49"/>
      <c r="R73" s="49"/>
      <c r="S73" s="49"/>
      <c r="T73" s="49"/>
      <c r="U73" s="49"/>
      <c r="V73" s="49"/>
      <c r="W73" s="49"/>
      <c r="X73" s="49"/>
      <c r="Y73" s="49"/>
      <c r="Z73" s="49"/>
    </row>
    <row r="74" spans="1:26" ht="15.75" customHeight="1" x14ac:dyDescent="0.2">
      <c r="A74" s="49"/>
      <c r="B74" s="49"/>
      <c r="C74" s="49"/>
      <c r="D74" s="49"/>
      <c r="E74" s="109"/>
      <c r="F74" s="109"/>
      <c r="G74" s="109"/>
      <c r="H74" s="109"/>
      <c r="I74" s="109"/>
      <c r="J74" s="109"/>
      <c r="K74" s="49"/>
      <c r="L74" s="49"/>
      <c r="M74" s="91"/>
      <c r="N74" s="49"/>
      <c r="O74" s="91"/>
      <c r="P74" s="49"/>
      <c r="Q74" s="49"/>
      <c r="R74" s="49"/>
      <c r="S74" s="49"/>
      <c r="T74" s="49"/>
      <c r="U74" s="49"/>
      <c r="V74" s="49"/>
      <c r="W74" s="49"/>
      <c r="X74" s="49"/>
      <c r="Y74" s="49"/>
      <c r="Z74" s="49"/>
    </row>
    <row r="75" spans="1:26" ht="15.75" customHeight="1" x14ac:dyDescent="0.2">
      <c r="A75" s="49"/>
      <c r="B75" s="49"/>
      <c r="C75" s="49"/>
      <c r="D75" s="49"/>
      <c r="E75" s="109"/>
      <c r="F75" s="109"/>
      <c r="G75" s="109"/>
      <c r="H75" s="109"/>
      <c r="I75" s="109"/>
      <c r="J75" s="109"/>
      <c r="K75" s="49"/>
      <c r="L75" s="49"/>
      <c r="M75" s="91"/>
      <c r="N75" s="49"/>
      <c r="O75" s="91"/>
      <c r="P75" s="49"/>
      <c r="Q75" s="49"/>
      <c r="R75" s="49"/>
      <c r="S75" s="49"/>
      <c r="T75" s="49"/>
      <c r="U75" s="49"/>
      <c r="V75" s="49"/>
      <c r="W75" s="49"/>
      <c r="X75" s="49"/>
      <c r="Y75" s="49"/>
      <c r="Z75" s="49"/>
    </row>
    <row r="76" spans="1:26" ht="15.75" customHeight="1" x14ac:dyDescent="0.2">
      <c r="A76" s="49"/>
      <c r="B76" s="49"/>
      <c r="C76" s="49"/>
      <c r="D76" s="49"/>
      <c r="E76" s="109"/>
      <c r="F76" s="109"/>
      <c r="G76" s="109"/>
      <c r="H76" s="109"/>
      <c r="I76" s="109"/>
      <c r="J76" s="109"/>
      <c r="K76" s="49"/>
      <c r="L76" s="49"/>
      <c r="M76" s="91"/>
      <c r="N76" s="49"/>
      <c r="O76" s="91"/>
      <c r="P76" s="49"/>
      <c r="Q76" s="49"/>
      <c r="R76" s="49"/>
      <c r="S76" s="49"/>
      <c r="T76" s="49"/>
      <c r="U76" s="49"/>
      <c r="V76" s="49"/>
      <c r="W76" s="49"/>
      <c r="X76" s="49"/>
      <c r="Y76" s="49"/>
      <c r="Z76" s="49"/>
    </row>
    <row r="77" spans="1:26" ht="15.75" customHeight="1" x14ac:dyDescent="0.2">
      <c r="A77" s="49"/>
      <c r="B77" s="49"/>
      <c r="C77" s="49"/>
      <c r="D77" s="49"/>
      <c r="E77" s="109"/>
      <c r="F77" s="109"/>
      <c r="G77" s="109"/>
      <c r="H77" s="109"/>
      <c r="I77" s="109"/>
      <c r="J77" s="109"/>
      <c r="K77" s="49"/>
      <c r="L77" s="49"/>
      <c r="M77" s="91"/>
      <c r="N77" s="49"/>
      <c r="O77" s="91"/>
      <c r="P77" s="49"/>
      <c r="Q77" s="49"/>
      <c r="R77" s="49"/>
      <c r="S77" s="49"/>
      <c r="T77" s="49"/>
      <c r="U77" s="49"/>
      <c r="V77" s="49"/>
      <c r="W77" s="49"/>
      <c r="X77" s="49"/>
      <c r="Y77" s="49"/>
      <c r="Z77" s="49"/>
    </row>
    <row r="78" spans="1:26" ht="15.75" customHeight="1" x14ac:dyDescent="0.2">
      <c r="A78" s="49"/>
      <c r="B78" s="49"/>
      <c r="C78" s="49"/>
      <c r="D78" s="49"/>
      <c r="E78" s="109"/>
      <c r="F78" s="109"/>
      <c r="G78" s="109"/>
      <c r="H78" s="109"/>
      <c r="I78" s="109"/>
      <c r="J78" s="109"/>
      <c r="K78" s="49"/>
      <c r="L78" s="49"/>
      <c r="M78" s="91"/>
      <c r="N78" s="49"/>
      <c r="O78" s="91"/>
      <c r="P78" s="49"/>
      <c r="Q78" s="49"/>
      <c r="R78" s="49"/>
      <c r="S78" s="49"/>
      <c r="T78" s="49"/>
      <c r="U78" s="49"/>
      <c r="V78" s="49"/>
      <c r="W78" s="49"/>
      <c r="X78" s="49"/>
      <c r="Y78" s="49"/>
      <c r="Z78" s="49"/>
    </row>
    <row r="79" spans="1:26" ht="15.75" customHeight="1" x14ac:dyDescent="0.2">
      <c r="A79" s="49"/>
      <c r="B79" s="49"/>
      <c r="C79" s="49"/>
      <c r="D79" s="49"/>
      <c r="E79" s="109"/>
      <c r="F79" s="109"/>
      <c r="G79" s="109"/>
      <c r="H79" s="109"/>
      <c r="I79" s="109"/>
      <c r="J79" s="109"/>
      <c r="K79" s="49"/>
      <c r="L79" s="49"/>
      <c r="M79" s="91"/>
      <c r="N79" s="49"/>
      <c r="O79" s="91"/>
      <c r="P79" s="49"/>
      <c r="Q79" s="49"/>
      <c r="R79" s="49"/>
      <c r="S79" s="49"/>
      <c r="T79" s="49"/>
      <c r="U79" s="49"/>
      <c r="V79" s="49"/>
      <c r="W79" s="49"/>
      <c r="X79" s="49"/>
      <c r="Y79" s="49"/>
      <c r="Z79" s="49"/>
    </row>
    <row r="80" spans="1:26" ht="15.75" customHeight="1" x14ac:dyDescent="0.2">
      <c r="A80" s="49"/>
      <c r="B80" s="49"/>
      <c r="C80" s="49"/>
      <c r="D80" s="49"/>
      <c r="E80" s="109"/>
      <c r="F80" s="109"/>
      <c r="G80" s="109"/>
      <c r="H80" s="109"/>
      <c r="I80" s="109"/>
      <c r="J80" s="109"/>
      <c r="K80" s="49"/>
      <c r="L80" s="49"/>
      <c r="M80" s="91"/>
      <c r="N80" s="49"/>
      <c r="O80" s="91"/>
      <c r="P80" s="49"/>
      <c r="Q80" s="49"/>
      <c r="R80" s="49"/>
      <c r="S80" s="49"/>
      <c r="T80" s="49"/>
      <c r="U80" s="49"/>
      <c r="V80" s="49"/>
      <c r="W80" s="49"/>
      <c r="X80" s="49"/>
      <c r="Y80" s="49"/>
      <c r="Z80" s="49"/>
    </row>
    <row r="81" spans="1:26" ht="15.75" customHeight="1" x14ac:dyDescent="0.2">
      <c r="A81" s="49"/>
      <c r="B81" s="49"/>
      <c r="C81" s="49"/>
      <c r="D81" s="49"/>
      <c r="E81" s="109"/>
      <c r="F81" s="109"/>
      <c r="G81" s="109"/>
      <c r="H81" s="109"/>
      <c r="I81" s="109"/>
      <c r="J81" s="109"/>
      <c r="K81" s="49"/>
      <c r="L81" s="49"/>
      <c r="M81" s="91"/>
      <c r="N81" s="49"/>
      <c r="O81" s="91"/>
      <c r="P81" s="49"/>
      <c r="Q81" s="49"/>
      <c r="R81" s="49"/>
      <c r="S81" s="49"/>
      <c r="T81" s="49"/>
      <c r="U81" s="49"/>
      <c r="V81" s="49"/>
      <c r="W81" s="49"/>
      <c r="X81" s="49"/>
      <c r="Y81" s="49"/>
      <c r="Z81" s="49"/>
    </row>
    <row r="82" spans="1:26" ht="15.75" customHeight="1" x14ac:dyDescent="0.2">
      <c r="A82" s="49"/>
      <c r="B82" s="49"/>
      <c r="C82" s="49"/>
      <c r="D82" s="49"/>
      <c r="E82" s="109"/>
      <c r="F82" s="109"/>
      <c r="G82" s="109"/>
      <c r="H82" s="109"/>
      <c r="I82" s="109"/>
      <c r="J82" s="109"/>
      <c r="K82" s="49"/>
      <c r="L82" s="49"/>
      <c r="M82" s="91"/>
      <c r="N82" s="49"/>
      <c r="O82" s="91"/>
      <c r="P82" s="49"/>
      <c r="Q82" s="49"/>
      <c r="R82" s="49"/>
      <c r="S82" s="49"/>
      <c r="T82" s="49"/>
      <c r="U82" s="49"/>
      <c r="V82" s="49"/>
      <c r="W82" s="49"/>
      <c r="X82" s="49"/>
      <c r="Y82" s="49"/>
      <c r="Z82" s="49"/>
    </row>
    <row r="83" spans="1:26" ht="15.75" customHeight="1" x14ac:dyDescent="0.2">
      <c r="A83" s="49"/>
      <c r="B83" s="49"/>
      <c r="C83" s="49"/>
      <c r="D83" s="49"/>
      <c r="E83" s="109"/>
      <c r="F83" s="109"/>
      <c r="G83" s="109"/>
      <c r="H83" s="109"/>
      <c r="I83" s="109"/>
      <c r="J83" s="109"/>
      <c r="K83" s="49"/>
      <c r="L83" s="49"/>
      <c r="M83" s="91"/>
      <c r="N83" s="49"/>
      <c r="O83" s="91"/>
      <c r="P83" s="49"/>
      <c r="Q83" s="49"/>
      <c r="R83" s="49"/>
      <c r="S83" s="49"/>
      <c r="T83" s="49"/>
      <c r="U83" s="49"/>
      <c r="V83" s="49"/>
      <c r="W83" s="49"/>
      <c r="X83" s="49"/>
      <c r="Y83" s="49"/>
      <c r="Z83" s="49"/>
    </row>
    <row r="84" spans="1:26" ht="15.75" customHeight="1" x14ac:dyDescent="0.2">
      <c r="A84" s="49"/>
      <c r="B84" s="49"/>
      <c r="C84" s="49"/>
      <c r="D84" s="49"/>
      <c r="E84" s="109"/>
      <c r="F84" s="109"/>
      <c r="G84" s="109"/>
      <c r="H84" s="109"/>
      <c r="I84" s="109"/>
      <c r="J84" s="109"/>
      <c r="K84" s="49"/>
      <c r="L84" s="49"/>
      <c r="M84" s="91"/>
      <c r="N84" s="49"/>
      <c r="O84" s="91"/>
      <c r="P84" s="49"/>
      <c r="Q84" s="49"/>
      <c r="R84" s="49"/>
      <c r="S84" s="49"/>
      <c r="T84" s="49"/>
      <c r="U84" s="49"/>
      <c r="V84" s="49"/>
      <c r="W84" s="49"/>
      <c r="X84" s="49"/>
      <c r="Y84" s="49"/>
      <c r="Z84" s="49"/>
    </row>
    <row r="85" spans="1:26" ht="15.75" customHeight="1" x14ac:dyDescent="0.2">
      <c r="A85" s="49"/>
      <c r="B85" s="49"/>
      <c r="C85" s="49"/>
      <c r="D85" s="49"/>
      <c r="E85" s="109"/>
      <c r="F85" s="109"/>
      <c r="G85" s="109"/>
      <c r="H85" s="109"/>
      <c r="I85" s="109"/>
      <c r="J85" s="109"/>
      <c r="K85" s="49"/>
      <c r="L85" s="49"/>
      <c r="M85" s="91"/>
      <c r="N85" s="49"/>
      <c r="O85" s="91"/>
      <c r="P85" s="49"/>
      <c r="Q85" s="49"/>
      <c r="R85" s="49"/>
      <c r="S85" s="49"/>
      <c r="T85" s="49"/>
      <c r="U85" s="49"/>
      <c r="V85" s="49"/>
      <c r="W85" s="49"/>
      <c r="X85" s="49"/>
      <c r="Y85" s="49"/>
      <c r="Z85" s="49"/>
    </row>
    <row r="86" spans="1:26" ht="15.75" customHeight="1" x14ac:dyDescent="0.2">
      <c r="A86" s="49"/>
      <c r="B86" s="49"/>
      <c r="C86" s="49"/>
      <c r="D86" s="49"/>
      <c r="E86" s="109"/>
      <c r="F86" s="109"/>
      <c r="G86" s="109"/>
      <c r="H86" s="109"/>
      <c r="I86" s="109"/>
      <c r="J86" s="109"/>
      <c r="K86" s="49"/>
      <c r="L86" s="49"/>
      <c r="M86" s="91"/>
      <c r="N86" s="49"/>
      <c r="O86" s="91"/>
      <c r="P86" s="49"/>
      <c r="Q86" s="49"/>
      <c r="R86" s="49"/>
      <c r="S86" s="49"/>
      <c r="T86" s="49"/>
      <c r="U86" s="49"/>
      <c r="V86" s="49"/>
      <c r="W86" s="49"/>
      <c r="X86" s="49"/>
      <c r="Y86" s="49"/>
      <c r="Z86" s="49"/>
    </row>
    <row r="87" spans="1:26" ht="15.75" customHeight="1" x14ac:dyDescent="0.2">
      <c r="A87" s="49"/>
      <c r="B87" s="49"/>
      <c r="C87" s="49"/>
      <c r="D87" s="49"/>
      <c r="E87" s="109"/>
      <c r="F87" s="109"/>
      <c r="G87" s="109"/>
      <c r="H87" s="109"/>
      <c r="I87" s="109"/>
      <c r="J87" s="109"/>
      <c r="K87" s="49"/>
      <c r="L87" s="49"/>
      <c r="M87" s="91"/>
      <c r="N87" s="49"/>
      <c r="O87" s="91"/>
      <c r="P87" s="49"/>
      <c r="Q87" s="49"/>
      <c r="R87" s="49"/>
      <c r="S87" s="49"/>
      <c r="T87" s="49"/>
      <c r="U87" s="49"/>
      <c r="V87" s="49"/>
      <c r="W87" s="49"/>
      <c r="X87" s="49"/>
      <c r="Y87" s="49"/>
      <c r="Z87" s="49"/>
    </row>
    <row r="88" spans="1:26" ht="15.75" customHeight="1" x14ac:dyDescent="0.2">
      <c r="A88" s="49"/>
      <c r="B88" s="49"/>
      <c r="C88" s="49"/>
      <c r="D88" s="49"/>
      <c r="E88" s="109"/>
      <c r="F88" s="109"/>
      <c r="G88" s="109"/>
      <c r="H88" s="109"/>
      <c r="I88" s="109"/>
      <c r="J88" s="109"/>
      <c r="K88" s="49"/>
      <c r="L88" s="49"/>
      <c r="M88" s="91"/>
      <c r="N88" s="49"/>
      <c r="O88" s="91"/>
      <c r="P88" s="49"/>
      <c r="Q88" s="49"/>
      <c r="R88" s="49"/>
      <c r="S88" s="49"/>
      <c r="T88" s="49"/>
      <c r="U88" s="49"/>
      <c r="V88" s="49"/>
      <c r="W88" s="49"/>
      <c r="X88" s="49"/>
      <c r="Y88" s="49"/>
      <c r="Z88" s="49"/>
    </row>
    <row r="89" spans="1:26" ht="15.75" customHeight="1" x14ac:dyDescent="0.2">
      <c r="A89" s="49"/>
      <c r="B89" s="49"/>
      <c r="C89" s="49"/>
      <c r="D89" s="49"/>
      <c r="E89" s="109"/>
      <c r="F89" s="109"/>
      <c r="G89" s="109"/>
      <c r="H89" s="109"/>
      <c r="I89" s="109"/>
      <c r="J89" s="109"/>
      <c r="K89" s="49"/>
      <c r="L89" s="49"/>
      <c r="M89" s="91"/>
      <c r="N89" s="49"/>
      <c r="O89" s="91"/>
      <c r="P89" s="49"/>
      <c r="Q89" s="49"/>
      <c r="R89" s="49"/>
      <c r="S89" s="49"/>
      <c r="T89" s="49"/>
      <c r="U89" s="49"/>
      <c r="V89" s="49"/>
      <c r="W89" s="49"/>
      <c r="X89" s="49"/>
      <c r="Y89" s="49"/>
      <c r="Z89" s="49"/>
    </row>
    <row r="90" spans="1:26" ht="15.75" customHeight="1" x14ac:dyDescent="0.2">
      <c r="A90" s="49"/>
      <c r="B90" s="49"/>
      <c r="C90" s="49"/>
      <c r="D90" s="49"/>
      <c r="E90" s="109"/>
      <c r="F90" s="109"/>
      <c r="G90" s="109"/>
      <c r="H90" s="109"/>
      <c r="I90" s="109"/>
      <c r="J90" s="109"/>
      <c r="K90" s="49"/>
      <c r="L90" s="49"/>
      <c r="M90" s="91"/>
      <c r="N90" s="49"/>
      <c r="O90" s="91"/>
      <c r="P90" s="49"/>
      <c r="Q90" s="49"/>
      <c r="R90" s="49"/>
      <c r="S90" s="49"/>
      <c r="T90" s="49"/>
      <c r="U90" s="49"/>
      <c r="V90" s="49"/>
      <c r="W90" s="49"/>
      <c r="X90" s="49"/>
      <c r="Y90" s="49"/>
      <c r="Z90" s="49"/>
    </row>
    <row r="91" spans="1:26" ht="15.75" customHeight="1" x14ac:dyDescent="0.2">
      <c r="A91" s="49"/>
      <c r="B91" s="49"/>
      <c r="C91" s="49"/>
      <c r="D91" s="49"/>
      <c r="E91" s="109"/>
      <c r="F91" s="109"/>
      <c r="G91" s="109"/>
      <c r="H91" s="109"/>
      <c r="I91" s="109"/>
      <c r="J91" s="109"/>
      <c r="K91" s="49"/>
      <c r="L91" s="49"/>
      <c r="M91" s="91"/>
      <c r="N91" s="49"/>
      <c r="O91" s="91"/>
      <c r="P91" s="49"/>
      <c r="Q91" s="49"/>
      <c r="R91" s="49"/>
      <c r="S91" s="49"/>
      <c r="T91" s="49"/>
      <c r="U91" s="49"/>
      <c r="V91" s="49"/>
      <c r="W91" s="49"/>
      <c r="X91" s="49"/>
      <c r="Y91" s="49"/>
      <c r="Z91" s="49"/>
    </row>
    <row r="92" spans="1:26" ht="15.75" customHeight="1" x14ac:dyDescent="0.2">
      <c r="A92" s="49"/>
      <c r="B92" s="49"/>
      <c r="C92" s="49"/>
      <c r="D92" s="49"/>
      <c r="E92" s="109"/>
      <c r="F92" s="109"/>
      <c r="G92" s="109"/>
      <c r="H92" s="109"/>
      <c r="I92" s="109"/>
      <c r="J92" s="109"/>
      <c r="K92" s="49"/>
      <c r="L92" s="49"/>
      <c r="M92" s="91"/>
      <c r="N92" s="49"/>
      <c r="O92" s="91"/>
      <c r="P92" s="49"/>
      <c r="Q92" s="49"/>
      <c r="R92" s="49"/>
      <c r="S92" s="49"/>
      <c r="T92" s="49"/>
      <c r="U92" s="49"/>
      <c r="V92" s="49"/>
      <c r="W92" s="49"/>
      <c r="X92" s="49"/>
      <c r="Y92" s="49"/>
      <c r="Z92" s="49"/>
    </row>
    <row r="93" spans="1:26" ht="15.75" customHeight="1" x14ac:dyDescent="0.2">
      <c r="A93" s="49"/>
      <c r="B93" s="49"/>
      <c r="C93" s="49"/>
      <c r="D93" s="49"/>
      <c r="E93" s="109"/>
      <c r="F93" s="109"/>
      <c r="G93" s="109"/>
      <c r="H93" s="109"/>
      <c r="I93" s="109"/>
      <c r="J93" s="109"/>
      <c r="K93" s="49"/>
      <c r="L93" s="49"/>
      <c r="M93" s="91"/>
      <c r="N93" s="49"/>
      <c r="O93" s="91"/>
      <c r="P93" s="49"/>
      <c r="Q93" s="49"/>
      <c r="R93" s="49"/>
      <c r="S93" s="49"/>
      <c r="T93" s="49"/>
      <c r="U93" s="49"/>
      <c r="V93" s="49"/>
      <c r="W93" s="49"/>
      <c r="X93" s="49"/>
      <c r="Y93" s="49"/>
      <c r="Z93" s="49"/>
    </row>
    <row r="94" spans="1:26" ht="15.75" customHeight="1" x14ac:dyDescent="0.2">
      <c r="A94" s="49"/>
      <c r="B94" s="49"/>
      <c r="C94" s="49"/>
      <c r="D94" s="49"/>
      <c r="E94" s="109"/>
      <c r="F94" s="109"/>
      <c r="G94" s="109"/>
      <c r="H94" s="109"/>
      <c r="I94" s="109"/>
      <c r="J94" s="109"/>
      <c r="K94" s="49"/>
      <c r="L94" s="49"/>
      <c r="M94" s="91"/>
      <c r="N94" s="49"/>
      <c r="O94" s="91"/>
      <c r="P94" s="49"/>
      <c r="Q94" s="49"/>
      <c r="R94" s="49"/>
      <c r="S94" s="49"/>
      <c r="T94" s="49"/>
      <c r="U94" s="49"/>
      <c r="V94" s="49"/>
      <c r="W94" s="49"/>
      <c r="X94" s="49"/>
      <c r="Y94" s="49"/>
      <c r="Z94" s="49"/>
    </row>
    <row r="95" spans="1:26" ht="15.75" customHeight="1" x14ac:dyDescent="0.2">
      <c r="A95" s="49"/>
      <c r="B95" s="49"/>
      <c r="C95" s="49"/>
      <c r="D95" s="49"/>
      <c r="E95" s="109"/>
      <c r="F95" s="109"/>
      <c r="G95" s="109"/>
      <c r="H95" s="109"/>
      <c r="I95" s="109"/>
      <c r="J95" s="109"/>
      <c r="K95" s="49"/>
      <c r="L95" s="49"/>
      <c r="M95" s="91"/>
      <c r="N95" s="49"/>
      <c r="O95" s="91"/>
      <c r="P95" s="49"/>
      <c r="Q95" s="49"/>
      <c r="R95" s="49"/>
      <c r="S95" s="49"/>
      <c r="T95" s="49"/>
      <c r="U95" s="49"/>
      <c r="V95" s="49"/>
      <c r="W95" s="49"/>
      <c r="X95" s="49"/>
      <c r="Y95" s="49"/>
      <c r="Z95" s="49"/>
    </row>
    <row r="96" spans="1:26" ht="15.75" customHeight="1" x14ac:dyDescent="0.2">
      <c r="A96" s="49"/>
      <c r="B96" s="49"/>
      <c r="C96" s="49"/>
      <c r="D96" s="49"/>
      <c r="E96" s="109"/>
      <c r="F96" s="109"/>
      <c r="G96" s="109"/>
      <c r="H96" s="109"/>
      <c r="I96" s="109"/>
      <c r="J96" s="109"/>
      <c r="K96" s="49"/>
      <c r="L96" s="49"/>
      <c r="M96" s="91"/>
      <c r="N96" s="49"/>
      <c r="O96" s="91"/>
      <c r="P96" s="49"/>
      <c r="Q96" s="49"/>
      <c r="R96" s="49"/>
      <c r="S96" s="49"/>
      <c r="T96" s="49"/>
      <c r="U96" s="49"/>
      <c r="V96" s="49"/>
      <c r="W96" s="49"/>
      <c r="X96" s="49"/>
      <c r="Y96" s="49"/>
      <c r="Z96" s="49"/>
    </row>
    <row r="97" spans="1:26" ht="15.75" customHeight="1" x14ac:dyDescent="0.2">
      <c r="A97" s="49"/>
      <c r="B97" s="49"/>
      <c r="C97" s="49"/>
      <c r="D97" s="49"/>
      <c r="E97" s="109"/>
      <c r="F97" s="109"/>
      <c r="G97" s="109"/>
      <c r="H97" s="109"/>
      <c r="I97" s="109"/>
      <c r="J97" s="109"/>
      <c r="K97" s="49"/>
      <c r="L97" s="49"/>
      <c r="M97" s="91"/>
      <c r="N97" s="49"/>
      <c r="O97" s="91"/>
      <c r="P97" s="49"/>
      <c r="Q97" s="49"/>
      <c r="R97" s="49"/>
      <c r="S97" s="49"/>
      <c r="T97" s="49"/>
      <c r="U97" s="49"/>
      <c r="V97" s="49"/>
      <c r="W97" s="49"/>
      <c r="X97" s="49"/>
      <c r="Y97" s="49"/>
      <c r="Z97" s="49"/>
    </row>
    <row r="98" spans="1:26" ht="15.75" customHeight="1" x14ac:dyDescent="0.2">
      <c r="A98" s="49"/>
      <c r="B98" s="49"/>
      <c r="C98" s="49"/>
      <c r="D98" s="49"/>
      <c r="E98" s="109"/>
      <c r="F98" s="109"/>
      <c r="G98" s="109"/>
      <c r="H98" s="109"/>
      <c r="I98" s="109"/>
      <c r="J98" s="109"/>
      <c r="K98" s="49"/>
      <c r="L98" s="49"/>
      <c r="M98" s="91"/>
      <c r="N98" s="49"/>
      <c r="O98" s="91"/>
      <c r="P98" s="49"/>
      <c r="Q98" s="49"/>
      <c r="R98" s="49"/>
      <c r="S98" s="49"/>
      <c r="T98" s="49"/>
      <c r="U98" s="49"/>
      <c r="V98" s="49"/>
      <c r="W98" s="49"/>
      <c r="X98" s="49"/>
      <c r="Y98" s="49"/>
      <c r="Z98" s="49"/>
    </row>
    <row r="99" spans="1:26" ht="15.75" customHeight="1" x14ac:dyDescent="0.2">
      <c r="A99" s="49"/>
      <c r="B99" s="49"/>
      <c r="C99" s="49"/>
      <c r="D99" s="49"/>
      <c r="E99" s="109"/>
      <c r="F99" s="109"/>
      <c r="G99" s="109"/>
      <c r="H99" s="109"/>
      <c r="I99" s="109"/>
      <c r="J99" s="109"/>
      <c r="K99" s="49"/>
      <c r="L99" s="49"/>
      <c r="M99" s="91"/>
      <c r="N99" s="49"/>
      <c r="O99" s="91"/>
      <c r="P99" s="49"/>
      <c r="Q99" s="49"/>
      <c r="R99" s="49"/>
      <c r="S99" s="49"/>
      <c r="T99" s="49"/>
      <c r="U99" s="49"/>
      <c r="V99" s="49"/>
      <c r="W99" s="49"/>
      <c r="X99" s="49"/>
      <c r="Y99" s="49"/>
      <c r="Z99" s="49"/>
    </row>
    <row r="100" spans="1:26" ht="15.75" customHeight="1" x14ac:dyDescent="0.2">
      <c r="A100" s="49"/>
      <c r="B100" s="49"/>
      <c r="C100" s="49"/>
      <c r="D100" s="49"/>
      <c r="E100" s="109"/>
      <c r="F100" s="109"/>
      <c r="G100" s="109"/>
      <c r="H100" s="109"/>
      <c r="I100" s="109"/>
      <c r="J100" s="109"/>
      <c r="K100" s="49"/>
      <c r="L100" s="49"/>
      <c r="M100" s="91"/>
      <c r="N100" s="49"/>
      <c r="O100" s="91"/>
      <c r="P100" s="49"/>
      <c r="Q100" s="49"/>
      <c r="R100" s="49"/>
      <c r="S100" s="49"/>
      <c r="T100" s="49"/>
      <c r="U100" s="49"/>
      <c r="V100" s="49"/>
      <c r="W100" s="49"/>
      <c r="X100" s="49"/>
      <c r="Y100" s="49"/>
      <c r="Z100" s="49"/>
    </row>
    <row r="101" spans="1:26" ht="15.75" customHeight="1" x14ac:dyDescent="0.2">
      <c r="A101" s="49"/>
      <c r="B101" s="49"/>
      <c r="C101" s="49"/>
      <c r="D101" s="49"/>
      <c r="E101" s="109"/>
      <c r="F101" s="109"/>
      <c r="G101" s="109"/>
      <c r="H101" s="109"/>
      <c r="I101" s="109"/>
      <c r="J101" s="109"/>
      <c r="K101" s="49"/>
      <c r="L101" s="49"/>
      <c r="M101" s="91"/>
      <c r="N101" s="49"/>
      <c r="O101" s="91"/>
      <c r="P101" s="49"/>
      <c r="Q101" s="49"/>
      <c r="R101" s="49"/>
      <c r="S101" s="49"/>
      <c r="T101" s="49"/>
      <c r="U101" s="49"/>
      <c r="V101" s="49"/>
      <c r="W101" s="49"/>
      <c r="X101" s="49"/>
      <c r="Y101" s="49"/>
      <c r="Z101" s="49"/>
    </row>
    <row r="102" spans="1:26" ht="15.75" customHeight="1" x14ac:dyDescent="0.2">
      <c r="A102" s="49"/>
      <c r="B102" s="49"/>
      <c r="C102" s="49"/>
      <c r="D102" s="49"/>
      <c r="E102" s="109"/>
      <c r="F102" s="109"/>
      <c r="G102" s="109"/>
      <c r="H102" s="109"/>
      <c r="I102" s="109"/>
      <c r="J102" s="109"/>
      <c r="K102" s="49"/>
      <c r="L102" s="49"/>
      <c r="M102" s="91"/>
      <c r="N102" s="49"/>
      <c r="O102" s="91"/>
      <c r="P102" s="49"/>
      <c r="Q102" s="49"/>
      <c r="R102" s="49"/>
      <c r="S102" s="49"/>
      <c r="T102" s="49"/>
      <c r="U102" s="49"/>
      <c r="V102" s="49"/>
      <c r="W102" s="49"/>
      <c r="X102" s="49"/>
      <c r="Y102" s="49"/>
      <c r="Z102" s="49"/>
    </row>
    <row r="103" spans="1:26" ht="15.75" customHeight="1" x14ac:dyDescent="0.2">
      <c r="A103" s="49"/>
      <c r="B103" s="49"/>
      <c r="C103" s="49"/>
      <c r="D103" s="49"/>
      <c r="E103" s="109"/>
      <c r="F103" s="109"/>
      <c r="G103" s="109"/>
      <c r="H103" s="109"/>
      <c r="I103" s="109"/>
      <c r="J103" s="109"/>
      <c r="K103" s="49"/>
      <c r="L103" s="49"/>
      <c r="M103" s="91"/>
      <c r="N103" s="49"/>
      <c r="O103" s="91"/>
      <c r="P103" s="49"/>
      <c r="Q103" s="49"/>
      <c r="R103" s="49"/>
      <c r="S103" s="49"/>
      <c r="T103" s="49"/>
      <c r="U103" s="49"/>
      <c r="V103" s="49"/>
      <c r="W103" s="49"/>
      <c r="X103" s="49"/>
      <c r="Y103" s="49"/>
      <c r="Z103" s="49"/>
    </row>
    <row r="104" spans="1:26" ht="15.75" customHeight="1" x14ac:dyDescent="0.2">
      <c r="A104" s="49"/>
      <c r="B104" s="49"/>
      <c r="C104" s="49"/>
      <c r="D104" s="49"/>
      <c r="E104" s="109"/>
      <c r="F104" s="109"/>
      <c r="G104" s="109"/>
      <c r="H104" s="109"/>
      <c r="I104" s="109"/>
      <c r="J104" s="109"/>
      <c r="K104" s="49"/>
      <c r="L104" s="49"/>
      <c r="M104" s="91"/>
      <c r="N104" s="49"/>
      <c r="O104" s="91"/>
      <c r="P104" s="49"/>
      <c r="Q104" s="49"/>
      <c r="R104" s="49"/>
      <c r="S104" s="49"/>
      <c r="T104" s="49"/>
      <c r="U104" s="49"/>
      <c r="V104" s="49"/>
      <c r="W104" s="49"/>
      <c r="X104" s="49"/>
      <c r="Y104" s="49"/>
      <c r="Z104" s="49"/>
    </row>
    <row r="105" spans="1:26" ht="15.75" customHeight="1" x14ac:dyDescent="0.2">
      <c r="A105" s="49"/>
      <c r="B105" s="49"/>
      <c r="C105" s="49"/>
      <c r="D105" s="49"/>
      <c r="E105" s="109"/>
      <c r="F105" s="109"/>
      <c r="G105" s="109"/>
      <c r="H105" s="109"/>
      <c r="I105" s="109"/>
      <c r="J105" s="109"/>
      <c r="K105" s="49"/>
      <c r="L105" s="49"/>
      <c r="M105" s="91"/>
      <c r="N105" s="49"/>
      <c r="O105" s="91"/>
      <c r="P105" s="49"/>
      <c r="Q105" s="49"/>
      <c r="R105" s="49"/>
      <c r="S105" s="49"/>
      <c r="T105" s="49"/>
      <c r="U105" s="49"/>
      <c r="V105" s="49"/>
      <c r="W105" s="49"/>
      <c r="X105" s="49"/>
      <c r="Y105" s="49"/>
      <c r="Z105" s="49"/>
    </row>
    <row r="106" spans="1:26" ht="15.75" customHeight="1" x14ac:dyDescent="0.2">
      <c r="A106" s="49"/>
      <c r="B106" s="49"/>
      <c r="C106" s="49"/>
      <c r="D106" s="49"/>
      <c r="E106" s="109"/>
      <c r="F106" s="109"/>
      <c r="G106" s="109"/>
      <c r="H106" s="109"/>
      <c r="I106" s="109"/>
      <c r="J106" s="109"/>
      <c r="K106" s="49"/>
      <c r="L106" s="49"/>
      <c r="M106" s="91"/>
      <c r="N106" s="49"/>
      <c r="O106" s="91"/>
      <c r="P106" s="49"/>
      <c r="Q106" s="49"/>
      <c r="R106" s="49"/>
      <c r="S106" s="49"/>
      <c r="T106" s="49"/>
      <c r="U106" s="49"/>
      <c r="V106" s="49"/>
      <c r="W106" s="49"/>
      <c r="X106" s="49"/>
      <c r="Y106" s="49"/>
      <c r="Z106" s="49"/>
    </row>
    <row r="107" spans="1:26" ht="15.75" customHeight="1" x14ac:dyDescent="0.2">
      <c r="A107" s="49"/>
      <c r="B107" s="49"/>
      <c r="C107" s="49"/>
      <c r="D107" s="49"/>
      <c r="E107" s="109"/>
      <c r="F107" s="109"/>
      <c r="G107" s="109"/>
      <c r="H107" s="109"/>
      <c r="I107" s="109"/>
      <c r="J107" s="109"/>
      <c r="K107" s="49"/>
      <c r="L107" s="49"/>
      <c r="M107" s="91"/>
      <c r="N107" s="49"/>
      <c r="O107" s="91"/>
      <c r="P107" s="49"/>
      <c r="Q107" s="49"/>
      <c r="R107" s="49"/>
      <c r="S107" s="49"/>
      <c r="T107" s="49"/>
      <c r="U107" s="49"/>
      <c r="V107" s="49"/>
      <c r="W107" s="49"/>
      <c r="X107" s="49"/>
      <c r="Y107" s="49"/>
      <c r="Z107" s="49"/>
    </row>
    <row r="108" spans="1:26" ht="15.75" customHeight="1" x14ac:dyDescent="0.2">
      <c r="A108" s="49"/>
      <c r="B108" s="49"/>
      <c r="C108" s="49"/>
      <c r="D108" s="49"/>
      <c r="E108" s="109"/>
      <c r="F108" s="109"/>
      <c r="G108" s="109"/>
      <c r="H108" s="109"/>
      <c r="I108" s="109"/>
      <c r="J108" s="109"/>
      <c r="K108" s="49"/>
      <c r="L108" s="49"/>
      <c r="M108" s="91"/>
      <c r="N108" s="49"/>
      <c r="O108" s="91"/>
      <c r="P108" s="49"/>
      <c r="Q108" s="49"/>
      <c r="R108" s="49"/>
      <c r="S108" s="49"/>
      <c r="T108" s="49"/>
      <c r="U108" s="49"/>
      <c r="V108" s="49"/>
      <c r="W108" s="49"/>
      <c r="X108" s="49"/>
      <c r="Y108" s="49"/>
      <c r="Z108" s="49"/>
    </row>
    <row r="109" spans="1:26" ht="15.75" customHeight="1" x14ac:dyDescent="0.2">
      <c r="A109" s="49"/>
      <c r="B109" s="49"/>
      <c r="C109" s="49"/>
      <c r="D109" s="49"/>
      <c r="E109" s="109"/>
      <c r="F109" s="109"/>
      <c r="G109" s="109"/>
      <c r="H109" s="109"/>
      <c r="I109" s="109"/>
      <c r="J109" s="109"/>
      <c r="K109" s="49"/>
      <c r="L109" s="49"/>
      <c r="M109" s="91"/>
      <c r="N109" s="49"/>
      <c r="O109" s="91"/>
      <c r="P109" s="49"/>
      <c r="Q109" s="49"/>
      <c r="R109" s="49"/>
      <c r="S109" s="49"/>
      <c r="T109" s="49"/>
      <c r="U109" s="49"/>
      <c r="V109" s="49"/>
      <c r="W109" s="49"/>
      <c r="X109" s="49"/>
      <c r="Y109" s="49"/>
      <c r="Z109" s="49"/>
    </row>
    <row r="110" spans="1:26" ht="15.75" customHeight="1" x14ac:dyDescent="0.2">
      <c r="A110" s="49"/>
      <c r="B110" s="49"/>
      <c r="C110" s="49"/>
      <c r="D110" s="49"/>
      <c r="E110" s="109"/>
      <c r="F110" s="109"/>
      <c r="G110" s="109"/>
      <c r="H110" s="109"/>
      <c r="I110" s="109"/>
      <c r="J110" s="109"/>
      <c r="K110" s="49"/>
      <c r="L110" s="49"/>
      <c r="M110" s="91"/>
      <c r="N110" s="49"/>
      <c r="O110" s="91"/>
      <c r="P110" s="49"/>
      <c r="Q110" s="49"/>
      <c r="R110" s="49"/>
      <c r="S110" s="49"/>
      <c r="T110" s="49"/>
      <c r="U110" s="49"/>
      <c r="V110" s="49"/>
      <c r="W110" s="49"/>
      <c r="X110" s="49"/>
      <c r="Y110" s="49"/>
      <c r="Z110" s="49"/>
    </row>
    <row r="111" spans="1:26" ht="15.75" customHeight="1" x14ac:dyDescent="0.2">
      <c r="A111" s="49"/>
      <c r="B111" s="49"/>
      <c r="C111" s="49"/>
      <c r="D111" s="49"/>
      <c r="E111" s="109"/>
      <c r="F111" s="109"/>
      <c r="G111" s="109"/>
      <c r="H111" s="109"/>
      <c r="I111" s="109"/>
      <c r="J111" s="109"/>
      <c r="K111" s="49"/>
      <c r="L111" s="49"/>
      <c r="M111" s="91"/>
      <c r="N111" s="49"/>
      <c r="O111" s="91"/>
      <c r="P111" s="49"/>
      <c r="Q111" s="49"/>
      <c r="R111" s="49"/>
      <c r="S111" s="49"/>
      <c r="T111" s="49"/>
      <c r="U111" s="49"/>
      <c r="V111" s="49"/>
      <c r="W111" s="49"/>
      <c r="X111" s="49"/>
      <c r="Y111" s="49"/>
      <c r="Z111" s="49"/>
    </row>
    <row r="112" spans="1:26" ht="15.75" customHeight="1" x14ac:dyDescent="0.2">
      <c r="A112" s="49"/>
      <c r="B112" s="49"/>
      <c r="C112" s="49"/>
      <c r="D112" s="49"/>
      <c r="E112" s="109"/>
      <c r="F112" s="109"/>
      <c r="G112" s="109"/>
      <c r="H112" s="109"/>
      <c r="I112" s="109"/>
      <c r="J112" s="109"/>
      <c r="K112" s="49"/>
      <c r="L112" s="49"/>
      <c r="M112" s="91"/>
      <c r="N112" s="49"/>
      <c r="O112" s="91"/>
      <c r="P112" s="49"/>
      <c r="Q112" s="49"/>
      <c r="R112" s="49"/>
      <c r="S112" s="49"/>
      <c r="T112" s="49"/>
      <c r="U112" s="49"/>
      <c r="V112" s="49"/>
      <c r="W112" s="49"/>
      <c r="X112" s="49"/>
      <c r="Y112" s="49"/>
      <c r="Z112" s="49"/>
    </row>
    <row r="113" spans="1:26" ht="15.75" customHeight="1" x14ac:dyDescent="0.2">
      <c r="A113" s="49"/>
      <c r="B113" s="49"/>
      <c r="C113" s="49"/>
      <c r="D113" s="49"/>
      <c r="E113" s="109"/>
      <c r="F113" s="109"/>
      <c r="G113" s="109"/>
      <c r="H113" s="109"/>
      <c r="I113" s="109"/>
      <c r="J113" s="109"/>
      <c r="K113" s="49"/>
      <c r="L113" s="49"/>
      <c r="M113" s="91"/>
      <c r="N113" s="49"/>
      <c r="O113" s="91"/>
      <c r="P113" s="49"/>
      <c r="Q113" s="49"/>
      <c r="R113" s="49"/>
      <c r="S113" s="49"/>
      <c r="T113" s="49"/>
      <c r="U113" s="49"/>
      <c r="V113" s="49"/>
      <c r="W113" s="49"/>
      <c r="X113" s="49"/>
      <c r="Y113" s="49"/>
      <c r="Z113" s="49"/>
    </row>
    <row r="114" spans="1:26" ht="15.75" customHeight="1" x14ac:dyDescent="0.2">
      <c r="A114" s="49"/>
      <c r="B114" s="49"/>
      <c r="C114" s="49"/>
      <c r="D114" s="49"/>
      <c r="E114" s="109"/>
      <c r="F114" s="109"/>
      <c r="G114" s="109"/>
      <c r="H114" s="109"/>
      <c r="I114" s="109"/>
      <c r="J114" s="109"/>
      <c r="K114" s="49"/>
      <c r="L114" s="49"/>
      <c r="M114" s="91"/>
      <c r="N114" s="49"/>
      <c r="O114" s="91"/>
      <c r="P114" s="49"/>
      <c r="Q114" s="49"/>
      <c r="R114" s="49"/>
      <c r="S114" s="49"/>
      <c r="T114" s="49"/>
      <c r="U114" s="49"/>
      <c r="V114" s="49"/>
      <c r="W114" s="49"/>
      <c r="X114" s="49"/>
      <c r="Y114" s="49"/>
      <c r="Z114" s="49"/>
    </row>
    <row r="115" spans="1:26" ht="15.75" customHeight="1" x14ac:dyDescent="0.2">
      <c r="A115" s="49"/>
      <c r="B115" s="49"/>
      <c r="C115" s="49"/>
      <c r="D115" s="49"/>
      <c r="E115" s="109"/>
      <c r="F115" s="109"/>
      <c r="G115" s="109"/>
      <c r="H115" s="109"/>
      <c r="I115" s="109"/>
      <c r="J115" s="109"/>
      <c r="K115" s="49"/>
      <c r="L115" s="49"/>
      <c r="M115" s="91"/>
      <c r="N115" s="49"/>
      <c r="O115" s="91"/>
      <c r="P115" s="49"/>
      <c r="Q115" s="49"/>
      <c r="R115" s="49"/>
      <c r="S115" s="49"/>
      <c r="T115" s="49"/>
      <c r="U115" s="49"/>
      <c r="V115" s="49"/>
      <c r="W115" s="49"/>
      <c r="X115" s="49"/>
      <c r="Y115" s="49"/>
      <c r="Z115" s="49"/>
    </row>
    <row r="116" spans="1:26" ht="15.75" customHeight="1" x14ac:dyDescent="0.2">
      <c r="A116" s="49"/>
      <c r="B116" s="49"/>
      <c r="C116" s="49"/>
      <c r="D116" s="49"/>
      <c r="E116" s="109"/>
      <c r="F116" s="109"/>
      <c r="G116" s="109"/>
      <c r="H116" s="109"/>
      <c r="I116" s="109"/>
      <c r="J116" s="109"/>
      <c r="K116" s="49"/>
      <c r="L116" s="49"/>
      <c r="M116" s="91"/>
      <c r="N116" s="49"/>
      <c r="O116" s="91"/>
      <c r="P116" s="49"/>
      <c r="Q116" s="49"/>
      <c r="R116" s="49"/>
      <c r="S116" s="49"/>
      <c r="T116" s="49"/>
      <c r="U116" s="49"/>
      <c r="V116" s="49"/>
      <c r="W116" s="49"/>
      <c r="X116" s="49"/>
      <c r="Y116" s="49"/>
      <c r="Z116" s="49"/>
    </row>
    <row r="117" spans="1:26" ht="15.75" customHeight="1" x14ac:dyDescent="0.2">
      <c r="A117" s="49"/>
      <c r="B117" s="49"/>
      <c r="C117" s="49"/>
      <c r="D117" s="49"/>
      <c r="E117" s="109"/>
      <c r="F117" s="109"/>
      <c r="G117" s="109"/>
      <c r="H117" s="109"/>
      <c r="I117" s="109"/>
      <c r="J117" s="109"/>
      <c r="K117" s="49"/>
      <c r="L117" s="49"/>
      <c r="M117" s="91"/>
      <c r="N117" s="49"/>
      <c r="O117" s="91"/>
      <c r="P117" s="49"/>
      <c r="Q117" s="49"/>
      <c r="R117" s="49"/>
      <c r="S117" s="49"/>
      <c r="T117" s="49"/>
      <c r="U117" s="49"/>
      <c r="V117" s="49"/>
      <c r="W117" s="49"/>
      <c r="X117" s="49"/>
      <c r="Y117" s="49"/>
      <c r="Z117" s="49"/>
    </row>
    <row r="118" spans="1:26" ht="15.75" customHeight="1" x14ac:dyDescent="0.2">
      <c r="A118" s="49"/>
      <c r="B118" s="49"/>
      <c r="C118" s="49"/>
      <c r="D118" s="49"/>
      <c r="E118" s="109"/>
      <c r="F118" s="109"/>
      <c r="G118" s="109"/>
      <c r="H118" s="109"/>
      <c r="I118" s="109"/>
      <c r="J118" s="109"/>
      <c r="K118" s="49"/>
      <c r="L118" s="49"/>
      <c r="M118" s="91"/>
      <c r="N118" s="49"/>
      <c r="O118" s="91"/>
      <c r="P118" s="49"/>
      <c r="Q118" s="49"/>
      <c r="R118" s="49"/>
      <c r="S118" s="49"/>
      <c r="T118" s="49"/>
      <c r="U118" s="49"/>
      <c r="V118" s="49"/>
      <c r="W118" s="49"/>
      <c r="X118" s="49"/>
      <c r="Y118" s="49"/>
      <c r="Z118" s="49"/>
    </row>
    <row r="119" spans="1:26" ht="15.75" customHeight="1" x14ac:dyDescent="0.2">
      <c r="A119" s="49"/>
      <c r="B119" s="49"/>
      <c r="C119" s="49"/>
      <c r="D119" s="49"/>
      <c r="E119" s="109"/>
      <c r="F119" s="109"/>
      <c r="G119" s="109"/>
      <c r="H119" s="109"/>
      <c r="I119" s="109"/>
      <c r="J119" s="109"/>
      <c r="K119" s="49"/>
      <c r="L119" s="49"/>
      <c r="M119" s="91"/>
      <c r="N119" s="49"/>
      <c r="O119" s="91"/>
      <c r="P119" s="49"/>
      <c r="Q119" s="49"/>
      <c r="R119" s="49"/>
      <c r="S119" s="49"/>
      <c r="T119" s="49"/>
      <c r="U119" s="49"/>
      <c r="V119" s="49"/>
      <c r="W119" s="49"/>
      <c r="X119" s="49"/>
      <c r="Y119" s="49"/>
      <c r="Z119" s="49"/>
    </row>
    <row r="120" spans="1:26" ht="15.75" customHeight="1" x14ac:dyDescent="0.2">
      <c r="A120" s="49"/>
      <c r="B120" s="49"/>
      <c r="C120" s="49"/>
      <c r="D120" s="49"/>
      <c r="E120" s="109"/>
      <c r="F120" s="109"/>
      <c r="G120" s="109"/>
      <c r="H120" s="109"/>
      <c r="I120" s="109"/>
      <c r="J120" s="109"/>
      <c r="K120" s="49"/>
      <c r="L120" s="49"/>
      <c r="M120" s="91"/>
      <c r="N120" s="49"/>
      <c r="O120" s="91"/>
      <c r="P120" s="49"/>
      <c r="Q120" s="49"/>
      <c r="R120" s="49"/>
      <c r="S120" s="49"/>
      <c r="T120" s="49"/>
      <c r="U120" s="49"/>
      <c r="V120" s="49"/>
      <c r="W120" s="49"/>
      <c r="X120" s="49"/>
      <c r="Y120" s="49"/>
      <c r="Z120" s="49"/>
    </row>
    <row r="121" spans="1:26" ht="15.75" customHeight="1" x14ac:dyDescent="0.2">
      <c r="A121" s="49"/>
      <c r="B121" s="49"/>
      <c r="C121" s="49"/>
      <c r="D121" s="49"/>
      <c r="E121" s="109"/>
      <c r="F121" s="109"/>
      <c r="G121" s="109"/>
      <c r="H121" s="109"/>
      <c r="I121" s="109"/>
      <c r="J121" s="109"/>
      <c r="K121" s="49"/>
      <c r="L121" s="49"/>
      <c r="M121" s="91"/>
      <c r="N121" s="49"/>
      <c r="O121" s="91"/>
      <c r="P121" s="49"/>
      <c r="Q121" s="49"/>
      <c r="R121" s="49"/>
      <c r="S121" s="49"/>
      <c r="T121" s="49"/>
      <c r="U121" s="49"/>
      <c r="V121" s="49"/>
      <c r="W121" s="49"/>
      <c r="X121" s="49"/>
      <c r="Y121" s="49"/>
      <c r="Z121" s="49"/>
    </row>
    <row r="122" spans="1:26" ht="15.75" customHeight="1" x14ac:dyDescent="0.2">
      <c r="A122" s="49"/>
      <c r="B122" s="49"/>
      <c r="C122" s="49"/>
      <c r="D122" s="49"/>
      <c r="E122" s="109"/>
      <c r="F122" s="109"/>
      <c r="G122" s="109"/>
      <c r="H122" s="109"/>
      <c r="I122" s="109"/>
      <c r="J122" s="109"/>
      <c r="K122" s="49"/>
      <c r="L122" s="49"/>
      <c r="M122" s="91"/>
      <c r="N122" s="49"/>
      <c r="O122" s="91"/>
      <c r="P122" s="49"/>
      <c r="Q122" s="49"/>
      <c r="R122" s="49"/>
      <c r="S122" s="49"/>
      <c r="T122" s="49"/>
      <c r="U122" s="49"/>
      <c r="V122" s="49"/>
      <c r="W122" s="49"/>
      <c r="X122" s="49"/>
      <c r="Y122" s="49"/>
      <c r="Z122" s="49"/>
    </row>
    <row r="123" spans="1:26" ht="15.75" customHeight="1" x14ac:dyDescent="0.2">
      <c r="A123" s="49"/>
      <c r="B123" s="49"/>
      <c r="C123" s="49"/>
      <c r="D123" s="49"/>
      <c r="E123" s="109"/>
      <c r="F123" s="109"/>
      <c r="G123" s="109"/>
      <c r="H123" s="109"/>
      <c r="I123" s="109"/>
      <c r="J123" s="109"/>
      <c r="K123" s="49"/>
      <c r="L123" s="49"/>
      <c r="M123" s="91"/>
      <c r="N123" s="49"/>
      <c r="O123" s="91"/>
      <c r="P123" s="49"/>
      <c r="Q123" s="49"/>
      <c r="R123" s="49"/>
      <c r="S123" s="49"/>
      <c r="T123" s="49"/>
      <c r="U123" s="49"/>
      <c r="V123" s="49"/>
      <c r="W123" s="49"/>
      <c r="X123" s="49"/>
      <c r="Y123" s="49"/>
      <c r="Z123" s="49"/>
    </row>
    <row r="124" spans="1:26" ht="15.75" customHeight="1" x14ac:dyDescent="0.2">
      <c r="A124" s="49"/>
      <c r="B124" s="49"/>
      <c r="C124" s="49"/>
      <c r="D124" s="49"/>
      <c r="E124" s="109"/>
      <c r="F124" s="109"/>
      <c r="G124" s="109"/>
      <c r="H124" s="109"/>
      <c r="I124" s="109"/>
      <c r="J124" s="109"/>
      <c r="K124" s="49"/>
      <c r="L124" s="49"/>
      <c r="M124" s="91"/>
      <c r="N124" s="49"/>
      <c r="O124" s="91"/>
      <c r="P124" s="49"/>
      <c r="Q124" s="49"/>
      <c r="R124" s="49"/>
      <c r="S124" s="49"/>
      <c r="T124" s="49"/>
      <c r="U124" s="49"/>
      <c r="V124" s="49"/>
      <c r="W124" s="49"/>
      <c r="X124" s="49"/>
      <c r="Y124" s="49"/>
      <c r="Z124" s="49"/>
    </row>
    <row r="125" spans="1:26" ht="15.75" customHeight="1" x14ac:dyDescent="0.2">
      <c r="A125" s="49"/>
      <c r="B125" s="49"/>
      <c r="C125" s="49"/>
      <c r="D125" s="49"/>
      <c r="E125" s="109"/>
      <c r="F125" s="109"/>
      <c r="G125" s="109"/>
      <c r="H125" s="109"/>
      <c r="I125" s="109"/>
      <c r="J125" s="109"/>
      <c r="K125" s="49"/>
      <c r="L125" s="49"/>
      <c r="M125" s="91"/>
      <c r="N125" s="49"/>
      <c r="O125" s="91"/>
      <c r="P125" s="49"/>
      <c r="Q125" s="49"/>
      <c r="R125" s="49"/>
      <c r="S125" s="49"/>
      <c r="T125" s="49"/>
      <c r="U125" s="49"/>
      <c r="V125" s="49"/>
      <c r="W125" s="49"/>
      <c r="X125" s="49"/>
      <c r="Y125" s="49"/>
      <c r="Z125" s="49"/>
    </row>
    <row r="126" spans="1:26" ht="15.75" customHeight="1" x14ac:dyDescent="0.2">
      <c r="A126" s="49"/>
      <c r="B126" s="49"/>
      <c r="C126" s="49"/>
      <c r="D126" s="49"/>
      <c r="E126" s="109"/>
      <c r="F126" s="109"/>
      <c r="G126" s="109"/>
      <c r="H126" s="109"/>
      <c r="I126" s="109"/>
      <c r="J126" s="109"/>
      <c r="K126" s="49"/>
      <c r="L126" s="49"/>
      <c r="M126" s="91"/>
      <c r="N126" s="49"/>
      <c r="O126" s="91"/>
      <c r="P126" s="49"/>
      <c r="Q126" s="49"/>
      <c r="R126" s="49"/>
      <c r="S126" s="49"/>
      <c r="T126" s="49"/>
      <c r="U126" s="49"/>
      <c r="V126" s="49"/>
      <c r="W126" s="49"/>
      <c r="X126" s="49"/>
      <c r="Y126" s="49"/>
      <c r="Z126" s="49"/>
    </row>
    <row r="127" spans="1:26" ht="15.75" customHeight="1" x14ac:dyDescent="0.2">
      <c r="A127" s="49"/>
      <c r="B127" s="49"/>
      <c r="C127" s="49"/>
      <c r="D127" s="49"/>
      <c r="E127" s="109"/>
      <c r="F127" s="109"/>
      <c r="G127" s="109"/>
      <c r="H127" s="109"/>
      <c r="I127" s="109"/>
      <c r="J127" s="109"/>
      <c r="K127" s="49"/>
      <c r="L127" s="49"/>
      <c r="M127" s="91"/>
      <c r="N127" s="49"/>
      <c r="O127" s="91"/>
      <c r="P127" s="49"/>
      <c r="Q127" s="49"/>
      <c r="R127" s="49"/>
      <c r="S127" s="49"/>
      <c r="T127" s="49"/>
      <c r="U127" s="49"/>
      <c r="V127" s="49"/>
      <c r="W127" s="49"/>
      <c r="X127" s="49"/>
      <c r="Y127" s="49"/>
      <c r="Z127" s="49"/>
    </row>
    <row r="128" spans="1:26" ht="15.75" customHeight="1" x14ac:dyDescent="0.2">
      <c r="A128" s="49"/>
      <c r="B128" s="49"/>
      <c r="C128" s="49"/>
      <c r="D128" s="49"/>
      <c r="E128" s="109"/>
      <c r="F128" s="109"/>
      <c r="G128" s="109"/>
      <c r="H128" s="109"/>
      <c r="I128" s="109"/>
      <c r="J128" s="109"/>
      <c r="K128" s="49"/>
      <c r="L128" s="49"/>
      <c r="M128" s="91"/>
      <c r="N128" s="49"/>
      <c r="O128" s="91"/>
      <c r="P128" s="49"/>
      <c r="Q128" s="49"/>
      <c r="R128" s="49"/>
      <c r="S128" s="49"/>
      <c r="T128" s="49"/>
      <c r="U128" s="49"/>
      <c r="V128" s="49"/>
      <c r="W128" s="49"/>
      <c r="X128" s="49"/>
      <c r="Y128" s="49"/>
      <c r="Z128" s="49"/>
    </row>
    <row r="129" spans="1:26" ht="15.75" customHeight="1" x14ac:dyDescent="0.2">
      <c r="A129" s="49"/>
      <c r="B129" s="49"/>
      <c r="C129" s="49"/>
      <c r="D129" s="49"/>
      <c r="E129" s="109"/>
      <c r="F129" s="109"/>
      <c r="G129" s="109"/>
      <c r="H129" s="109"/>
      <c r="I129" s="109"/>
      <c r="J129" s="109"/>
      <c r="K129" s="49"/>
      <c r="L129" s="49"/>
      <c r="M129" s="91"/>
      <c r="N129" s="49"/>
      <c r="O129" s="91"/>
      <c r="P129" s="49"/>
      <c r="Q129" s="49"/>
      <c r="R129" s="49"/>
      <c r="S129" s="49"/>
      <c r="T129" s="49"/>
      <c r="U129" s="49"/>
      <c r="V129" s="49"/>
      <c r="W129" s="49"/>
      <c r="X129" s="49"/>
      <c r="Y129" s="49"/>
      <c r="Z129" s="49"/>
    </row>
    <row r="130" spans="1:26" ht="15.75" customHeight="1" x14ac:dyDescent="0.2">
      <c r="A130" s="49"/>
      <c r="B130" s="49"/>
      <c r="C130" s="49"/>
      <c r="D130" s="49"/>
      <c r="E130" s="109"/>
      <c r="F130" s="109"/>
      <c r="G130" s="109"/>
      <c r="H130" s="109"/>
      <c r="I130" s="109"/>
      <c r="J130" s="109"/>
      <c r="K130" s="49"/>
      <c r="L130" s="49"/>
      <c r="M130" s="91"/>
      <c r="N130" s="49"/>
      <c r="O130" s="91"/>
      <c r="P130" s="49"/>
      <c r="Q130" s="49"/>
      <c r="R130" s="49"/>
      <c r="S130" s="49"/>
      <c r="T130" s="49"/>
      <c r="U130" s="49"/>
      <c r="V130" s="49"/>
      <c r="W130" s="49"/>
      <c r="X130" s="49"/>
      <c r="Y130" s="49"/>
      <c r="Z130" s="49"/>
    </row>
    <row r="131" spans="1:26" ht="15.75" customHeight="1" x14ac:dyDescent="0.2">
      <c r="A131" s="49"/>
      <c r="B131" s="49"/>
      <c r="C131" s="49"/>
      <c r="D131" s="49"/>
      <c r="E131" s="109"/>
      <c r="F131" s="109"/>
      <c r="G131" s="109"/>
      <c r="H131" s="109"/>
      <c r="I131" s="109"/>
      <c r="J131" s="109"/>
      <c r="K131" s="49"/>
      <c r="L131" s="49"/>
      <c r="M131" s="91"/>
      <c r="N131" s="49"/>
      <c r="O131" s="91"/>
      <c r="P131" s="49"/>
      <c r="Q131" s="49"/>
      <c r="R131" s="49"/>
      <c r="S131" s="49"/>
      <c r="T131" s="49"/>
      <c r="U131" s="49"/>
      <c r="V131" s="49"/>
      <c r="W131" s="49"/>
      <c r="X131" s="49"/>
      <c r="Y131" s="49"/>
      <c r="Z131" s="49"/>
    </row>
    <row r="132" spans="1:26" ht="15.75" customHeight="1" x14ac:dyDescent="0.2">
      <c r="A132" s="49"/>
      <c r="B132" s="49"/>
      <c r="C132" s="49"/>
      <c r="D132" s="49"/>
      <c r="E132" s="109"/>
      <c r="F132" s="109"/>
      <c r="G132" s="109"/>
      <c r="H132" s="109"/>
      <c r="I132" s="109"/>
      <c r="J132" s="109"/>
      <c r="K132" s="49"/>
      <c r="L132" s="49"/>
      <c r="M132" s="91"/>
      <c r="N132" s="49"/>
      <c r="O132" s="91"/>
      <c r="P132" s="49"/>
      <c r="Q132" s="49"/>
      <c r="R132" s="49"/>
      <c r="S132" s="49"/>
      <c r="T132" s="49"/>
      <c r="U132" s="49"/>
      <c r="V132" s="49"/>
      <c r="W132" s="49"/>
      <c r="X132" s="49"/>
      <c r="Y132" s="49"/>
      <c r="Z132" s="49"/>
    </row>
    <row r="133" spans="1:26" ht="15.75" customHeight="1" x14ac:dyDescent="0.2">
      <c r="A133" s="49"/>
      <c r="B133" s="49"/>
      <c r="C133" s="49"/>
      <c r="D133" s="49"/>
      <c r="E133" s="109"/>
      <c r="F133" s="109"/>
      <c r="G133" s="109"/>
      <c r="H133" s="109"/>
      <c r="I133" s="109"/>
      <c r="J133" s="109"/>
      <c r="K133" s="49"/>
      <c r="L133" s="49"/>
      <c r="M133" s="91"/>
      <c r="N133" s="49"/>
      <c r="O133" s="91"/>
      <c r="P133" s="49"/>
      <c r="Q133" s="49"/>
      <c r="R133" s="49"/>
      <c r="S133" s="49"/>
      <c r="T133" s="49"/>
      <c r="U133" s="49"/>
      <c r="V133" s="49"/>
      <c r="W133" s="49"/>
      <c r="X133" s="49"/>
      <c r="Y133" s="49"/>
      <c r="Z133" s="49"/>
    </row>
    <row r="134" spans="1:26" ht="15.75" customHeight="1" x14ac:dyDescent="0.2">
      <c r="A134" s="49"/>
      <c r="B134" s="49"/>
      <c r="C134" s="49"/>
      <c r="D134" s="49"/>
      <c r="E134" s="109"/>
      <c r="F134" s="109"/>
      <c r="G134" s="109"/>
      <c r="H134" s="109"/>
      <c r="I134" s="109"/>
      <c r="J134" s="109"/>
      <c r="K134" s="49"/>
      <c r="L134" s="49"/>
      <c r="M134" s="91"/>
      <c r="N134" s="49"/>
      <c r="O134" s="91"/>
      <c r="P134" s="49"/>
      <c r="Q134" s="49"/>
      <c r="R134" s="49"/>
      <c r="S134" s="49"/>
      <c r="T134" s="49"/>
      <c r="U134" s="49"/>
      <c r="V134" s="49"/>
      <c r="W134" s="49"/>
      <c r="X134" s="49"/>
      <c r="Y134" s="49"/>
      <c r="Z134" s="49"/>
    </row>
    <row r="135" spans="1:26" ht="15.75" customHeight="1" x14ac:dyDescent="0.2">
      <c r="A135" s="49"/>
      <c r="B135" s="49"/>
      <c r="C135" s="49"/>
      <c r="D135" s="49"/>
      <c r="E135" s="109"/>
      <c r="F135" s="109"/>
      <c r="G135" s="109"/>
      <c r="H135" s="109"/>
      <c r="I135" s="109"/>
      <c r="J135" s="109"/>
      <c r="K135" s="49"/>
      <c r="L135" s="49"/>
      <c r="M135" s="91"/>
      <c r="N135" s="49"/>
      <c r="O135" s="91"/>
      <c r="P135" s="49"/>
      <c r="Q135" s="49"/>
      <c r="R135" s="49"/>
      <c r="S135" s="49"/>
      <c r="T135" s="49"/>
      <c r="U135" s="49"/>
      <c r="V135" s="49"/>
      <c r="W135" s="49"/>
      <c r="X135" s="49"/>
      <c r="Y135" s="49"/>
      <c r="Z135" s="49"/>
    </row>
    <row r="136" spans="1:26" ht="15.75" customHeight="1" x14ac:dyDescent="0.2">
      <c r="A136" s="49"/>
      <c r="B136" s="49"/>
      <c r="C136" s="49"/>
      <c r="D136" s="49"/>
      <c r="E136" s="109"/>
      <c r="F136" s="109"/>
      <c r="G136" s="109"/>
      <c r="H136" s="109"/>
      <c r="I136" s="109"/>
      <c r="J136" s="109"/>
      <c r="K136" s="49"/>
      <c r="L136" s="49"/>
      <c r="M136" s="91"/>
      <c r="N136" s="49"/>
      <c r="O136" s="91"/>
      <c r="P136" s="49"/>
      <c r="Q136" s="49"/>
      <c r="R136" s="49"/>
      <c r="S136" s="49"/>
      <c r="T136" s="49"/>
      <c r="U136" s="49"/>
      <c r="V136" s="49"/>
      <c r="W136" s="49"/>
      <c r="X136" s="49"/>
      <c r="Y136" s="49"/>
      <c r="Z136" s="49"/>
    </row>
    <row r="137" spans="1:26" ht="15.75" customHeight="1" x14ac:dyDescent="0.2">
      <c r="A137" s="49"/>
      <c r="B137" s="49"/>
      <c r="C137" s="49"/>
      <c r="D137" s="49"/>
      <c r="E137" s="109"/>
      <c r="F137" s="109"/>
      <c r="G137" s="109"/>
      <c r="H137" s="109"/>
      <c r="I137" s="109"/>
      <c r="J137" s="109"/>
      <c r="K137" s="49"/>
      <c r="L137" s="49"/>
      <c r="M137" s="91"/>
      <c r="N137" s="49"/>
      <c r="O137" s="91"/>
      <c r="P137" s="49"/>
      <c r="Q137" s="49"/>
      <c r="R137" s="49"/>
      <c r="S137" s="49"/>
      <c r="T137" s="49"/>
      <c r="U137" s="49"/>
      <c r="V137" s="49"/>
      <c r="W137" s="49"/>
      <c r="X137" s="49"/>
      <c r="Y137" s="49"/>
      <c r="Z137" s="49"/>
    </row>
    <row r="138" spans="1:26" ht="15.75" customHeight="1" x14ac:dyDescent="0.2">
      <c r="A138" s="49"/>
      <c r="B138" s="49"/>
      <c r="C138" s="49"/>
      <c r="D138" s="49"/>
      <c r="E138" s="109"/>
      <c r="F138" s="109"/>
      <c r="G138" s="109"/>
      <c r="H138" s="109"/>
      <c r="I138" s="109"/>
      <c r="J138" s="109"/>
      <c r="K138" s="49"/>
      <c r="L138" s="49"/>
      <c r="M138" s="91"/>
      <c r="N138" s="49"/>
      <c r="O138" s="91"/>
      <c r="P138" s="49"/>
      <c r="Q138" s="49"/>
      <c r="R138" s="49"/>
      <c r="S138" s="49"/>
      <c r="T138" s="49"/>
      <c r="U138" s="49"/>
      <c r="V138" s="49"/>
      <c r="W138" s="49"/>
      <c r="X138" s="49"/>
      <c r="Y138" s="49"/>
      <c r="Z138" s="49"/>
    </row>
    <row r="139" spans="1:26" ht="15.75" customHeight="1" x14ac:dyDescent="0.2">
      <c r="A139" s="49"/>
      <c r="B139" s="49"/>
      <c r="C139" s="49"/>
      <c r="D139" s="49"/>
      <c r="E139" s="109"/>
      <c r="F139" s="109"/>
      <c r="G139" s="109"/>
      <c r="H139" s="109"/>
      <c r="I139" s="109"/>
      <c r="J139" s="109"/>
      <c r="K139" s="49"/>
      <c r="L139" s="49"/>
      <c r="M139" s="91"/>
      <c r="N139" s="49"/>
      <c r="O139" s="91"/>
      <c r="P139" s="49"/>
      <c r="Q139" s="49"/>
      <c r="R139" s="49"/>
      <c r="S139" s="49"/>
      <c r="T139" s="49"/>
      <c r="U139" s="49"/>
      <c r="V139" s="49"/>
      <c r="W139" s="49"/>
      <c r="X139" s="49"/>
      <c r="Y139" s="49"/>
      <c r="Z139" s="49"/>
    </row>
    <row r="140" spans="1:26" ht="15.75" customHeight="1" x14ac:dyDescent="0.2">
      <c r="A140" s="49"/>
      <c r="B140" s="49"/>
      <c r="C140" s="49"/>
      <c r="D140" s="49"/>
      <c r="E140" s="109"/>
      <c r="F140" s="109"/>
      <c r="G140" s="109"/>
      <c r="H140" s="109"/>
      <c r="I140" s="109"/>
      <c r="J140" s="109"/>
      <c r="K140" s="49"/>
      <c r="L140" s="49"/>
      <c r="M140" s="91"/>
      <c r="N140" s="49"/>
      <c r="O140" s="91"/>
      <c r="P140" s="49"/>
      <c r="Q140" s="49"/>
      <c r="R140" s="49"/>
      <c r="S140" s="49"/>
      <c r="T140" s="49"/>
      <c r="U140" s="49"/>
      <c r="V140" s="49"/>
      <c r="W140" s="49"/>
      <c r="X140" s="49"/>
      <c r="Y140" s="49"/>
      <c r="Z140" s="49"/>
    </row>
    <row r="141" spans="1:26" ht="15.75" customHeight="1" x14ac:dyDescent="0.2">
      <c r="A141" s="49"/>
      <c r="B141" s="49"/>
      <c r="C141" s="49"/>
      <c r="D141" s="49"/>
      <c r="E141" s="109"/>
      <c r="F141" s="109"/>
      <c r="G141" s="109"/>
      <c r="H141" s="109"/>
      <c r="I141" s="109"/>
      <c r="J141" s="109"/>
      <c r="K141" s="49"/>
      <c r="L141" s="49"/>
      <c r="M141" s="91"/>
      <c r="N141" s="49"/>
      <c r="O141" s="91"/>
      <c r="P141" s="49"/>
      <c r="Q141" s="49"/>
      <c r="R141" s="49"/>
      <c r="S141" s="49"/>
      <c r="T141" s="49"/>
      <c r="U141" s="49"/>
      <c r="V141" s="49"/>
      <c r="W141" s="49"/>
      <c r="X141" s="49"/>
      <c r="Y141" s="49"/>
      <c r="Z141" s="49"/>
    </row>
    <row r="142" spans="1:26" ht="15.75" customHeight="1" x14ac:dyDescent="0.2">
      <c r="A142" s="49"/>
      <c r="B142" s="49"/>
      <c r="C142" s="49"/>
      <c r="D142" s="49"/>
      <c r="E142" s="109"/>
      <c r="F142" s="109"/>
      <c r="G142" s="109"/>
      <c r="H142" s="109"/>
      <c r="I142" s="109"/>
      <c r="J142" s="109"/>
      <c r="K142" s="49"/>
      <c r="L142" s="49"/>
      <c r="M142" s="91"/>
      <c r="N142" s="49"/>
      <c r="O142" s="91"/>
      <c r="P142" s="49"/>
      <c r="Q142" s="49"/>
      <c r="R142" s="49"/>
      <c r="S142" s="49"/>
      <c r="T142" s="49"/>
      <c r="U142" s="49"/>
      <c r="V142" s="49"/>
      <c r="W142" s="49"/>
      <c r="X142" s="49"/>
      <c r="Y142" s="49"/>
      <c r="Z142" s="49"/>
    </row>
    <row r="143" spans="1:26" ht="15.75" customHeight="1" x14ac:dyDescent="0.2">
      <c r="A143" s="49"/>
      <c r="B143" s="49"/>
      <c r="C143" s="49"/>
      <c r="D143" s="49"/>
      <c r="E143" s="109"/>
      <c r="F143" s="109"/>
      <c r="G143" s="109"/>
      <c r="H143" s="109"/>
      <c r="I143" s="109"/>
      <c r="J143" s="109"/>
      <c r="K143" s="49"/>
      <c r="L143" s="49"/>
      <c r="M143" s="91"/>
      <c r="N143" s="49"/>
      <c r="O143" s="91"/>
      <c r="P143" s="49"/>
      <c r="Q143" s="49"/>
      <c r="R143" s="49"/>
      <c r="S143" s="49"/>
      <c r="T143" s="49"/>
      <c r="U143" s="49"/>
      <c r="V143" s="49"/>
      <c r="W143" s="49"/>
      <c r="X143" s="49"/>
      <c r="Y143" s="49"/>
      <c r="Z143" s="49"/>
    </row>
    <row r="144" spans="1:26" ht="15.75" customHeight="1" x14ac:dyDescent="0.2">
      <c r="A144" s="49"/>
      <c r="B144" s="49"/>
      <c r="C144" s="49"/>
      <c r="D144" s="49"/>
      <c r="E144" s="109"/>
      <c r="F144" s="109"/>
      <c r="G144" s="109"/>
      <c r="H144" s="109"/>
      <c r="I144" s="109"/>
      <c r="J144" s="109"/>
      <c r="K144" s="49"/>
      <c r="L144" s="49"/>
      <c r="M144" s="91"/>
      <c r="N144" s="49"/>
      <c r="O144" s="91"/>
      <c r="P144" s="49"/>
      <c r="Q144" s="49"/>
      <c r="R144" s="49"/>
      <c r="S144" s="49"/>
      <c r="T144" s="49"/>
      <c r="U144" s="49"/>
      <c r="V144" s="49"/>
      <c r="W144" s="49"/>
      <c r="X144" s="49"/>
      <c r="Y144" s="49"/>
      <c r="Z144" s="49"/>
    </row>
    <row r="145" spans="1:26" ht="15.75" customHeight="1" x14ac:dyDescent="0.2">
      <c r="A145" s="49"/>
      <c r="B145" s="49"/>
      <c r="C145" s="49"/>
      <c r="D145" s="49"/>
      <c r="E145" s="109"/>
      <c r="F145" s="109"/>
      <c r="G145" s="109"/>
      <c r="H145" s="109"/>
      <c r="I145" s="109"/>
      <c r="J145" s="109"/>
      <c r="K145" s="49"/>
      <c r="L145" s="49"/>
      <c r="M145" s="91"/>
      <c r="N145" s="49"/>
      <c r="O145" s="91"/>
      <c r="P145" s="49"/>
      <c r="Q145" s="49"/>
      <c r="R145" s="49"/>
      <c r="S145" s="49"/>
      <c r="T145" s="49"/>
      <c r="U145" s="49"/>
      <c r="V145" s="49"/>
      <c r="W145" s="49"/>
      <c r="X145" s="49"/>
      <c r="Y145" s="49"/>
      <c r="Z145" s="49"/>
    </row>
    <row r="146" spans="1:26" ht="15.75" customHeight="1" x14ac:dyDescent="0.2">
      <c r="A146" s="49"/>
      <c r="B146" s="49"/>
      <c r="C146" s="49"/>
      <c r="D146" s="49"/>
      <c r="E146" s="109"/>
      <c r="F146" s="109"/>
      <c r="G146" s="109"/>
      <c r="H146" s="109"/>
      <c r="I146" s="109"/>
      <c r="J146" s="109"/>
      <c r="K146" s="49"/>
      <c r="L146" s="49"/>
      <c r="M146" s="91"/>
      <c r="N146" s="49"/>
      <c r="O146" s="91"/>
      <c r="P146" s="49"/>
      <c r="Q146" s="49"/>
      <c r="R146" s="49"/>
      <c r="S146" s="49"/>
      <c r="T146" s="49"/>
      <c r="U146" s="49"/>
      <c r="V146" s="49"/>
      <c r="W146" s="49"/>
      <c r="X146" s="49"/>
      <c r="Y146" s="49"/>
      <c r="Z146" s="49"/>
    </row>
    <row r="147" spans="1:26" ht="15.75" customHeight="1" x14ac:dyDescent="0.2">
      <c r="A147" s="49"/>
      <c r="B147" s="49"/>
      <c r="C147" s="49"/>
      <c r="D147" s="49"/>
      <c r="E147" s="109"/>
      <c r="F147" s="109"/>
      <c r="G147" s="109"/>
      <c r="H147" s="109"/>
      <c r="I147" s="109"/>
      <c r="J147" s="109"/>
      <c r="K147" s="49"/>
      <c r="L147" s="49"/>
      <c r="M147" s="91"/>
      <c r="N147" s="49"/>
      <c r="O147" s="91"/>
      <c r="P147" s="49"/>
      <c r="Q147" s="49"/>
      <c r="R147" s="49"/>
      <c r="S147" s="49"/>
      <c r="T147" s="49"/>
      <c r="U147" s="49"/>
      <c r="V147" s="49"/>
      <c r="W147" s="49"/>
      <c r="X147" s="49"/>
      <c r="Y147" s="49"/>
      <c r="Z147" s="49"/>
    </row>
    <row r="148" spans="1:26" ht="15.75" customHeight="1" x14ac:dyDescent="0.2">
      <c r="A148" s="49"/>
      <c r="B148" s="49"/>
      <c r="C148" s="49"/>
      <c r="D148" s="49"/>
      <c r="E148" s="109"/>
      <c r="F148" s="109"/>
      <c r="G148" s="109"/>
      <c r="H148" s="109"/>
      <c r="I148" s="109"/>
      <c r="J148" s="109"/>
      <c r="K148" s="49"/>
      <c r="L148" s="49"/>
      <c r="M148" s="91"/>
      <c r="N148" s="49"/>
      <c r="O148" s="91"/>
      <c r="P148" s="49"/>
      <c r="Q148" s="49"/>
      <c r="R148" s="49"/>
      <c r="S148" s="49"/>
      <c r="T148" s="49"/>
      <c r="U148" s="49"/>
      <c r="V148" s="49"/>
      <c r="W148" s="49"/>
      <c r="X148" s="49"/>
      <c r="Y148" s="49"/>
      <c r="Z148" s="49"/>
    </row>
    <row r="149" spans="1:26" ht="15.75" customHeight="1" x14ac:dyDescent="0.2">
      <c r="A149" s="49"/>
      <c r="B149" s="49"/>
      <c r="C149" s="49"/>
      <c r="D149" s="49"/>
      <c r="E149" s="109"/>
      <c r="F149" s="109"/>
      <c r="G149" s="109"/>
      <c r="H149" s="109"/>
      <c r="I149" s="109"/>
      <c r="J149" s="109"/>
      <c r="K149" s="49"/>
      <c r="L149" s="49"/>
      <c r="M149" s="91"/>
      <c r="N149" s="49"/>
      <c r="O149" s="91"/>
      <c r="P149" s="49"/>
      <c r="Q149" s="49"/>
      <c r="R149" s="49"/>
      <c r="S149" s="49"/>
      <c r="T149" s="49"/>
      <c r="U149" s="49"/>
      <c r="V149" s="49"/>
      <c r="W149" s="49"/>
      <c r="X149" s="49"/>
      <c r="Y149" s="49"/>
      <c r="Z149" s="49"/>
    </row>
    <row r="150" spans="1:26" ht="15.75" customHeight="1" x14ac:dyDescent="0.2">
      <c r="A150" s="49"/>
      <c r="B150" s="49"/>
      <c r="C150" s="49"/>
      <c r="D150" s="49"/>
      <c r="E150" s="109"/>
      <c r="F150" s="109"/>
      <c r="G150" s="109"/>
      <c r="H150" s="109"/>
      <c r="I150" s="109"/>
      <c r="J150" s="109"/>
      <c r="K150" s="49"/>
      <c r="L150" s="49"/>
      <c r="M150" s="91"/>
      <c r="N150" s="49"/>
      <c r="O150" s="91"/>
      <c r="P150" s="49"/>
      <c r="Q150" s="49"/>
      <c r="R150" s="49"/>
      <c r="S150" s="49"/>
      <c r="T150" s="49"/>
      <c r="U150" s="49"/>
      <c r="V150" s="49"/>
      <c r="W150" s="49"/>
      <c r="X150" s="49"/>
      <c r="Y150" s="49"/>
      <c r="Z150" s="49"/>
    </row>
    <row r="151" spans="1:26" ht="15.75" customHeight="1" x14ac:dyDescent="0.2">
      <c r="A151" s="49"/>
      <c r="B151" s="49"/>
      <c r="C151" s="49"/>
      <c r="D151" s="49"/>
      <c r="E151" s="109"/>
      <c r="F151" s="109"/>
      <c r="G151" s="109"/>
      <c r="H151" s="109"/>
      <c r="I151" s="109"/>
      <c r="J151" s="109"/>
      <c r="K151" s="49"/>
      <c r="L151" s="49"/>
      <c r="M151" s="91"/>
      <c r="N151" s="49"/>
      <c r="O151" s="91"/>
      <c r="P151" s="49"/>
      <c r="Q151" s="49"/>
      <c r="R151" s="49"/>
      <c r="S151" s="49"/>
      <c r="T151" s="49"/>
      <c r="U151" s="49"/>
      <c r="V151" s="49"/>
      <c r="W151" s="49"/>
      <c r="X151" s="49"/>
      <c r="Y151" s="49"/>
      <c r="Z151" s="49"/>
    </row>
    <row r="152" spans="1:26" ht="15.75" customHeight="1" x14ac:dyDescent="0.2">
      <c r="A152" s="49"/>
      <c r="B152" s="49"/>
      <c r="C152" s="49"/>
      <c r="D152" s="49"/>
      <c r="E152" s="109"/>
      <c r="F152" s="109"/>
      <c r="G152" s="109"/>
      <c r="H152" s="109"/>
      <c r="I152" s="109"/>
      <c r="J152" s="109"/>
      <c r="K152" s="49"/>
      <c r="L152" s="49"/>
      <c r="M152" s="91"/>
      <c r="N152" s="49"/>
      <c r="O152" s="91"/>
      <c r="P152" s="49"/>
      <c r="Q152" s="49"/>
      <c r="R152" s="49"/>
      <c r="S152" s="49"/>
      <c r="T152" s="49"/>
      <c r="U152" s="49"/>
      <c r="V152" s="49"/>
      <c r="W152" s="49"/>
      <c r="X152" s="49"/>
      <c r="Y152" s="49"/>
      <c r="Z152" s="49"/>
    </row>
    <row r="153" spans="1:26" ht="15.75" customHeight="1" x14ac:dyDescent="0.2">
      <c r="A153" s="49"/>
      <c r="B153" s="49"/>
      <c r="C153" s="49"/>
      <c r="D153" s="49"/>
      <c r="E153" s="109"/>
      <c r="F153" s="109"/>
      <c r="G153" s="109"/>
      <c r="H153" s="109"/>
      <c r="I153" s="109"/>
      <c r="J153" s="109"/>
      <c r="K153" s="49"/>
      <c r="L153" s="49"/>
      <c r="M153" s="91"/>
      <c r="N153" s="49"/>
      <c r="O153" s="91"/>
      <c r="P153" s="49"/>
      <c r="Q153" s="49"/>
      <c r="R153" s="49"/>
      <c r="S153" s="49"/>
      <c r="T153" s="49"/>
      <c r="U153" s="49"/>
      <c r="V153" s="49"/>
      <c r="W153" s="49"/>
      <c r="X153" s="49"/>
      <c r="Y153" s="49"/>
      <c r="Z153" s="49"/>
    </row>
    <row r="154" spans="1:26" ht="15.75" customHeight="1" x14ac:dyDescent="0.2">
      <c r="A154" s="49"/>
      <c r="B154" s="49"/>
      <c r="C154" s="49"/>
      <c r="D154" s="49"/>
      <c r="E154" s="109"/>
      <c r="F154" s="109"/>
      <c r="G154" s="109"/>
      <c r="H154" s="109"/>
      <c r="I154" s="109"/>
      <c r="J154" s="109"/>
      <c r="K154" s="49"/>
      <c r="L154" s="49"/>
      <c r="M154" s="91"/>
      <c r="N154" s="49"/>
      <c r="O154" s="91"/>
      <c r="P154" s="49"/>
      <c r="Q154" s="49"/>
      <c r="R154" s="49"/>
      <c r="S154" s="49"/>
      <c r="T154" s="49"/>
      <c r="U154" s="49"/>
      <c r="V154" s="49"/>
      <c r="W154" s="49"/>
      <c r="X154" s="49"/>
      <c r="Y154" s="49"/>
      <c r="Z154" s="49"/>
    </row>
    <row r="155" spans="1:26" ht="15.75" customHeight="1" x14ac:dyDescent="0.2">
      <c r="A155" s="49"/>
      <c r="B155" s="49"/>
      <c r="C155" s="49"/>
      <c r="D155" s="49"/>
      <c r="E155" s="109"/>
      <c r="F155" s="109"/>
      <c r="G155" s="109"/>
      <c r="H155" s="109"/>
      <c r="I155" s="109"/>
      <c r="J155" s="109"/>
      <c r="K155" s="49"/>
      <c r="L155" s="49"/>
      <c r="M155" s="91"/>
      <c r="N155" s="49"/>
      <c r="O155" s="91"/>
      <c r="P155" s="49"/>
      <c r="Q155" s="49"/>
      <c r="R155" s="49"/>
      <c r="S155" s="49"/>
      <c r="T155" s="49"/>
      <c r="U155" s="49"/>
      <c r="V155" s="49"/>
      <c r="W155" s="49"/>
      <c r="X155" s="49"/>
      <c r="Y155" s="49"/>
      <c r="Z155" s="49"/>
    </row>
    <row r="156" spans="1:26" ht="15.75" customHeight="1" x14ac:dyDescent="0.2">
      <c r="A156" s="49"/>
      <c r="B156" s="49"/>
      <c r="C156" s="49"/>
      <c r="D156" s="49"/>
      <c r="E156" s="109"/>
      <c r="F156" s="109"/>
      <c r="G156" s="109"/>
      <c r="H156" s="109"/>
      <c r="I156" s="109"/>
      <c r="J156" s="109"/>
      <c r="K156" s="49"/>
      <c r="L156" s="49"/>
      <c r="M156" s="91"/>
      <c r="N156" s="49"/>
      <c r="O156" s="91"/>
      <c r="P156" s="49"/>
      <c r="Q156" s="49"/>
      <c r="R156" s="49"/>
      <c r="S156" s="49"/>
      <c r="T156" s="49"/>
      <c r="U156" s="49"/>
      <c r="V156" s="49"/>
      <c r="W156" s="49"/>
      <c r="X156" s="49"/>
      <c r="Y156" s="49"/>
      <c r="Z156" s="49"/>
    </row>
    <row r="157" spans="1:26" ht="15.75" customHeight="1" x14ac:dyDescent="0.2">
      <c r="A157" s="49"/>
      <c r="B157" s="49"/>
      <c r="C157" s="49"/>
      <c r="D157" s="49"/>
      <c r="E157" s="109"/>
      <c r="F157" s="109"/>
      <c r="G157" s="109"/>
      <c r="H157" s="109"/>
      <c r="I157" s="109"/>
      <c r="J157" s="109"/>
      <c r="K157" s="49"/>
      <c r="L157" s="49"/>
      <c r="M157" s="91"/>
      <c r="N157" s="49"/>
      <c r="O157" s="91"/>
      <c r="P157" s="49"/>
      <c r="Q157" s="49"/>
      <c r="R157" s="49"/>
      <c r="S157" s="49"/>
      <c r="T157" s="49"/>
      <c r="U157" s="49"/>
      <c r="V157" s="49"/>
      <c r="W157" s="49"/>
      <c r="X157" s="49"/>
      <c r="Y157" s="49"/>
      <c r="Z157" s="49"/>
    </row>
    <row r="158" spans="1:26" ht="15.75" customHeight="1" x14ac:dyDescent="0.2">
      <c r="A158" s="49"/>
      <c r="B158" s="49"/>
      <c r="C158" s="49"/>
      <c r="D158" s="49"/>
      <c r="E158" s="109"/>
      <c r="F158" s="109"/>
      <c r="G158" s="109"/>
      <c r="H158" s="109"/>
      <c r="I158" s="109"/>
      <c r="J158" s="109"/>
      <c r="K158" s="49"/>
      <c r="L158" s="49"/>
      <c r="M158" s="91"/>
      <c r="N158" s="49"/>
      <c r="O158" s="91"/>
      <c r="P158" s="49"/>
      <c r="Q158" s="49"/>
      <c r="R158" s="49"/>
      <c r="S158" s="49"/>
      <c r="T158" s="49"/>
      <c r="U158" s="49"/>
      <c r="V158" s="49"/>
      <c r="W158" s="49"/>
      <c r="X158" s="49"/>
      <c r="Y158" s="49"/>
      <c r="Z158" s="49"/>
    </row>
    <row r="159" spans="1:26" ht="15.75" customHeight="1" x14ac:dyDescent="0.2">
      <c r="A159" s="49"/>
      <c r="B159" s="49"/>
      <c r="C159" s="49"/>
      <c r="D159" s="49"/>
      <c r="E159" s="109"/>
      <c r="F159" s="109"/>
      <c r="G159" s="109"/>
      <c r="H159" s="109"/>
      <c r="I159" s="109"/>
      <c r="J159" s="109"/>
      <c r="K159" s="49"/>
      <c r="L159" s="49"/>
      <c r="M159" s="91"/>
      <c r="N159" s="49"/>
      <c r="O159" s="91"/>
      <c r="P159" s="49"/>
      <c r="Q159" s="49"/>
      <c r="R159" s="49"/>
      <c r="S159" s="49"/>
      <c r="T159" s="49"/>
      <c r="U159" s="49"/>
      <c r="V159" s="49"/>
      <c r="W159" s="49"/>
      <c r="X159" s="49"/>
      <c r="Y159" s="49"/>
      <c r="Z159" s="49"/>
    </row>
    <row r="160" spans="1:26" ht="15.75" customHeight="1" x14ac:dyDescent="0.2">
      <c r="A160" s="49"/>
      <c r="B160" s="49"/>
      <c r="C160" s="49"/>
      <c r="D160" s="49"/>
      <c r="E160" s="109"/>
      <c r="F160" s="109"/>
      <c r="G160" s="109"/>
      <c r="H160" s="109"/>
      <c r="I160" s="109"/>
      <c r="J160" s="109"/>
      <c r="K160" s="49"/>
      <c r="L160" s="49"/>
      <c r="M160" s="91"/>
      <c r="N160" s="49"/>
      <c r="O160" s="91"/>
      <c r="P160" s="49"/>
      <c r="Q160" s="49"/>
      <c r="R160" s="49"/>
      <c r="S160" s="49"/>
      <c r="T160" s="49"/>
      <c r="U160" s="49"/>
      <c r="V160" s="49"/>
      <c r="W160" s="49"/>
      <c r="X160" s="49"/>
      <c r="Y160" s="49"/>
      <c r="Z160" s="49"/>
    </row>
    <row r="161" spans="1:26" ht="15.75" customHeight="1" x14ac:dyDescent="0.2">
      <c r="A161" s="49"/>
      <c r="B161" s="49"/>
      <c r="C161" s="49"/>
      <c r="D161" s="49"/>
      <c r="E161" s="109"/>
      <c r="F161" s="109"/>
      <c r="G161" s="109"/>
      <c r="H161" s="109"/>
      <c r="I161" s="109"/>
      <c r="J161" s="109"/>
      <c r="K161" s="49"/>
      <c r="L161" s="49"/>
      <c r="M161" s="91"/>
      <c r="N161" s="49"/>
      <c r="O161" s="91"/>
      <c r="P161" s="49"/>
      <c r="Q161" s="49"/>
      <c r="R161" s="49"/>
      <c r="S161" s="49"/>
      <c r="T161" s="49"/>
      <c r="U161" s="49"/>
      <c r="V161" s="49"/>
      <c r="W161" s="49"/>
      <c r="X161" s="49"/>
      <c r="Y161" s="49"/>
      <c r="Z161" s="49"/>
    </row>
    <row r="162" spans="1:26" ht="15.75" customHeight="1" x14ac:dyDescent="0.2">
      <c r="A162" s="49"/>
      <c r="B162" s="49"/>
      <c r="C162" s="49"/>
      <c r="D162" s="49"/>
      <c r="E162" s="109"/>
      <c r="F162" s="109"/>
      <c r="G162" s="109"/>
      <c r="H162" s="109"/>
      <c r="I162" s="109"/>
      <c r="J162" s="109"/>
      <c r="K162" s="49"/>
      <c r="L162" s="49"/>
      <c r="M162" s="91"/>
      <c r="N162" s="49"/>
      <c r="O162" s="91"/>
      <c r="P162" s="49"/>
      <c r="Q162" s="49"/>
      <c r="R162" s="49"/>
      <c r="S162" s="49"/>
      <c r="T162" s="49"/>
      <c r="U162" s="49"/>
      <c r="V162" s="49"/>
      <c r="W162" s="49"/>
      <c r="X162" s="49"/>
      <c r="Y162" s="49"/>
      <c r="Z162" s="49"/>
    </row>
    <row r="163" spans="1:26" ht="15.75" customHeight="1" x14ac:dyDescent="0.2">
      <c r="A163" s="49"/>
      <c r="B163" s="49"/>
      <c r="C163" s="49"/>
      <c r="D163" s="49"/>
      <c r="E163" s="109"/>
      <c r="F163" s="109"/>
      <c r="G163" s="109"/>
      <c r="H163" s="109"/>
      <c r="I163" s="109"/>
      <c r="J163" s="109"/>
      <c r="K163" s="49"/>
      <c r="L163" s="49"/>
      <c r="M163" s="91"/>
      <c r="N163" s="49"/>
      <c r="O163" s="91"/>
      <c r="P163" s="49"/>
      <c r="Q163" s="49"/>
      <c r="R163" s="49"/>
      <c r="S163" s="49"/>
      <c r="T163" s="49"/>
      <c r="U163" s="49"/>
      <c r="V163" s="49"/>
      <c r="W163" s="49"/>
      <c r="X163" s="49"/>
      <c r="Y163" s="49"/>
      <c r="Z163" s="49"/>
    </row>
    <row r="164" spans="1:26" ht="15.75" customHeight="1" x14ac:dyDescent="0.2">
      <c r="A164" s="49"/>
      <c r="B164" s="49"/>
      <c r="C164" s="49"/>
      <c r="D164" s="49"/>
      <c r="E164" s="109"/>
      <c r="F164" s="109"/>
      <c r="G164" s="109"/>
      <c r="H164" s="109"/>
      <c r="I164" s="109"/>
      <c r="J164" s="109"/>
      <c r="K164" s="49"/>
      <c r="L164" s="49"/>
      <c r="M164" s="91"/>
      <c r="N164" s="49"/>
      <c r="O164" s="91"/>
      <c r="P164" s="49"/>
      <c r="Q164" s="49"/>
      <c r="R164" s="49"/>
      <c r="S164" s="49"/>
      <c r="T164" s="49"/>
      <c r="U164" s="49"/>
      <c r="V164" s="49"/>
      <c r="W164" s="49"/>
      <c r="X164" s="49"/>
      <c r="Y164" s="49"/>
      <c r="Z164" s="49"/>
    </row>
    <row r="165" spans="1:26" ht="15.75" customHeight="1" x14ac:dyDescent="0.2">
      <c r="A165" s="49"/>
      <c r="B165" s="49"/>
      <c r="C165" s="49"/>
      <c r="D165" s="49"/>
      <c r="E165" s="109"/>
      <c r="F165" s="109"/>
      <c r="G165" s="109"/>
      <c r="H165" s="109"/>
      <c r="I165" s="109"/>
      <c r="J165" s="109"/>
      <c r="K165" s="49"/>
      <c r="L165" s="49"/>
      <c r="M165" s="91"/>
      <c r="N165" s="49"/>
      <c r="O165" s="91"/>
      <c r="P165" s="49"/>
      <c r="Q165" s="49"/>
      <c r="R165" s="49"/>
      <c r="S165" s="49"/>
      <c r="T165" s="49"/>
      <c r="U165" s="49"/>
      <c r="V165" s="49"/>
      <c r="W165" s="49"/>
      <c r="X165" s="49"/>
      <c r="Y165" s="49"/>
      <c r="Z165" s="49"/>
    </row>
    <row r="166" spans="1:26" ht="15.75" customHeight="1" x14ac:dyDescent="0.2">
      <c r="A166" s="49"/>
      <c r="B166" s="49"/>
      <c r="C166" s="49"/>
      <c r="D166" s="49"/>
      <c r="E166" s="109"/>
      <c r="F166" s="109"/>
      <c r="G166" s="109"/>
      <c r="H166" s="109"/>
      <c r="I166" s="109"/>
      <c r="J166" s="109"/>
      <c r="K166" s="49"/>
      <c r="L166" s="49"/>
      <c r="M166" s="91"/>
      <c r="N166" s="49"/>
      <c r="O166" s="91"/>
      <c r="P166" s="49"/>
      <c r="Q166" s="49"/>
      <c r="R166" s="49"/>
      <c r="S166" s="49"/>
      <c r="T166" s="49"/>
      <c r="U166" s="49"/>
      <c r="V166" s="49"/>
      <c r="W166" s="49"/>
      <c r="X166" s="49"/>
      <c r="Y166" s="49"/>
      <c r="Z166" s="49"/>
    </row>
    <row r="167" spans="1:26" ht="15.75" customHeight="1" x14ac:dyDescent="0.2">
      <c r="A167" s="49"/>
      <c r="B167" s="49"/>
      <c r="C167" s="49"/>
      <c r="D167" s="49"/>
      <c r="E167" s="109"/>
      <c r="F167" s="109"/>
      <c r="G167" s="109"/>
      <c r="H167" s="109"/>
      <c r="I167" s="109"/>
      <c r="J167" s="109"/>
      <c r="K167" s="49"/>
      <c r="L167" s="49"/>
      <c r="M167" s="91"/>
      <c r="N167" s="49"/>
      <c r="O167" s="91"/>
      <c r="P167" s="49"/>
      <c r="Q167" s="49"/>
      <c r="R167" s="49"/>
      <c r="S167" s="49"/>
      <c r="T167" s="49"/>
      <c r="U167" s="49"/>
      <c r="V167" s="49"/>
      <c r="W167" s="49"/>
      <c r="X167" s="49"/>
      <c r="Y167" s="49"/>
      <c r="Z167" s="49"/>
    </row>
    <row r="168" spans="1:26" ht="15.75" customHeight="1" x14ac:dyDescent="0.2">
      <c r="A168" s="49"/>
      <c r="B168" s="49"/>
      <c r="C168" s="49"/>
      <c r="D168" s="49"/>
      <c r="E168" s="109"/>
      <c r="F168" s="109"/>
      <c r="G168" s="109"/>
      <c r="H168" s="109"/>
      <c r="I168" s="109"/>
      <c r="J168" s="109"/>
      <c r="K168" s="49"/>
      <c r="L168" s="49"/>
      <c r="M168" s="91"/>
      <c r="N168" s="49"/>
      <c r="O168" s="91"/>
      <c r="P168" s="49"/>
      <c r="Q168" s="49"/>
      <c r="R168" s="49"/>
      <c r="S168" s="49"/>
      <c r="T168" s="49"/>
      <c r="U168" s="49"/>
      <c r="V168" s="49"/>
      <c r="W168" s="49"/>
      <c r="X168" s="49"/>
      <c r="Y168" s="49"/>
      <c r="Z168" s="49"/>
    </row>
    <row r="169" spans="1:26" ht="15.75" customHeight="1" x14ac:dyDescent="0.2">
      <c r="A169" s="49"/>
      <c r="B169" s="49"/>
      <c r="C169" s="49"/>
      <c r="D169" s="49"/>
      <c r="E169" s="109"/>
      <c r="F169" s="109"/>
      <c r="G169" s="109"/>
      <c r="H169" s="109"/>
      <c r="I169" s="109"/>
      <c r="J169" s="109"/>
      <c r="K169" s="49"/>
      <c r="L169" s="49"/>
      <c r="M169" s="91"/>
      <c r="N169" s="49"/>
      <c r="O169" s="91"/>
      <c r="P169" s="49"/>
      <c r="Q169" s="49"/>
      <c r="R169" s="49"/>
      <c r="S169" s="49"/>
      <c r="T169" s="49"/>
      <c r="U169" s="49"/>
      <c r="V169" s="49"/>
      <c r="W169" s="49"/>
      <c r="X169" s="49"/>
      <c r="Y169" s="49"/>
      <c r="Z169" s="49"/>
    </row>
    <row r="170" spans="1:26" ht="15.75" customHeight="1" x14ac:dyDescent="0.2">
      <c r="A170" s="49"/>
      <c r="B170" s="49"/>
      <c r="C170" s="49"/>
      <c r="D170" s="49"/>
      <c r="E170" s="109"/>
      <c r="F170" s="109"/>
      <c r="G170" s="109"/>
      <c r="H170" s="109"/>
      <c r="I170" s="109"/>
      <c r="J170" s="109"/>
      <c r="K170" s="49"/>
      <c r="L170" s="49"/>
      <c r="M170" s="91"/>
      <c r="N170" s="49"/>
      <c r="O170" s="91"/>
      <c r="P170" s="49"/>
      <c r="Q170" s="49"/>
      <c r="R170" s="49"/>
      <c r="S170" s="49"/>
      <c r="T170" s="49"/>
      <c r="U170" s="49"/>
      <c r="V170" s="49"/>
      <c r="W170" s="49"/>
      <c r="X170" s="49"/>
      <c r="Y170" s="49"/>
      <c r="Z170" s="49"/>
    </row>
    <row r="171" spans="1:26" ht="15.75" customHeight="1" x14ac:dyDescent="0.2">
      <c r="A171" s="49"/>
      <c r="B171" s="49"/>
      <c r="C171" s="49"/>
      <c r="D171" s="49"/>
      <c r="E171" s="109"/>
      <c r="F171" s="109"/>
      <c r="G171" s="109"/>
      <c r="H171" s="109"/>
      <c r="I171" s="109"/>
      <c r="J171" s="109"/>
      <c r="K171" s="49"/>
      <c r="L171" s="49"/>
      <c r="M171" s="91"/>
      <c r="N171" s="49"/>
      <c r="O171" s="91"/>
      <c r="P171" s="49"/>
      <c r="Q171" s="49"/>
      <c r="R171" s="49"/>
      <c r="S171" s="49"/>
      <c r="T171" s="49"/>
      <c r="U171" s="49"/>
      <c r="V171" s="49"/>
      <c r="W171" s="49"/>
      <c r="X171" s="49"/>
      <c r="Y171" s="49"/>
      <c r="Z171" s="49"/>
    </row>
    <row r="172" spans="1:26" ht="15.75" customHeight="1" x14ac:dyDescent="0.2">
      <c r="A172" s="49"/>
      <c r="B172" s="49"/>
      <c r="C172" s="49"/>
      <c r="D172" s="49"/>
      <c r="E172" s="109"/>
      <c r="F172" s="109"/>
      <c r="G172" s="109"/>
      <c r="H172" s="109"/>
      <c r="I172" s="109"/>
      <c r="J172" s="109"/>
      <c r="K172" s="49"/>
      <c r="L172" s="49"/>
      <c r="M172" s="91"/>
      <c r="N172" s="49"/>
      <c r="O172" s="91"/>
      <c r="P172" s="49"/>
      <c r="Q172" s="49"/>
      <c r="R172" s="49"/>
      <c r="S172" s="49"/>
      <c r="T172" s="49"/>
      <c r="U172" s="49"/>
      <c r="V172" s="49"/>
      <c r="W172" s="49"/>
      <c r="X172" s="49"/>
      <c r="Y172" s="49"/>
      <c r="Z172" s="49"/>
    </row>
    <row r="173" spans="1:26" ht="15.75" customHeight="1" x14ac:dyDescent="0.2">
      <c r="A173" s="49"/>
      <c r="B173" s="49"/>
      <c r="C173" s="49"/>
      <c r="D173" s="49"/>
      <c r="E173" s="109"/>
      <c r="F173" s="109"/>
      <c r="G173" s="109"/>
      <c r="H173" s="109"/>
      <c r="I173" s="109"/>
      <c r="J173" s="109"/>
      <c r="K173" s="49"/>
      <c r="L173" s="49"/>
      <c r="M173" s="91"/>
      <c r="N173" s="49"/>
      <c r="O173" s="91"/>
      <c r="P173" s="49"/>
      <c r="Q173" s="49"/>
      <c r="R173" s="49"/>
      <c r="S173" s="49"/>
      <c r="T173" s="49"/>
      <c r="U173" s="49"/>
      <c r="V173" s="49"/>
      <c r="W173" s="49"/>
      <c r="X173" s="49"/>
      <c r="Y173" s="49"/>
      <c r="Z173" s="49"/>
    </row>
    <row r="174" spans="1:26" ht="15.75" customHeight="1" x14ac:dyDescent="0.2">
      <c r="A174" s="49"/>
      <c r="B174" s="49"/>
      <c r="C174" s="49"/>
      <c r="D174" s="49"/>
      <c r="E174" s="109"/>
      <c r="F174" s="109"/>
      <c r="G174" s="109"/>
      <c r="H174" s="109"/>
      <c r="I174" s="109"/>
      <c r="J174" s="109"/>
      <c r="K174" s="49"/>
      <c r="L174" s="49"/>
      <c r="M174" s="91"/>
      <c r="N174" s="49"/>
      <c r="O174" s="91"/>
      <c r="P174" s="49"/>
      <c r="Q174" s="49"/>
      <c r="R174" s="49"/>
      <c r="S174" s="49"/>
      <c r="T174" s="49"/>
      <c r="U174" s="49"/>
      <c r="V174" s="49"/>
      <c r="W174" s="49"/>
      <c r="X174" s="49"/>
      <c r="Y174" s="49"/>
      <c r="Z174" s="49"/>
    </row>
    <row r="175" spans="1:26" ht="15.75" customHeight="1" x14ac:dyDescent="0.2">
      <c r="A175" s="49"/>
      <c r="B175" s="49"/>
      <c r="C175" s="49"/>
      <c r="D175" s="49"/>
      <c r="E175" s="109"/>
      <c r="F175" s="109"/>
      <c r="G175" s="109"/>
      <c r="H175" s="109"/>
      <c r="I175" s="109"/>
      <c r="J175" s="109"/>
      <c r="K175" s="49"/>
      <c r="L175" s="49"/>
      <c r="M175" s="91"/>
      <c r="N175" s="49"/>
      <c r="O175" s="91"/>
      <c r="P175" s="49"/>
      <c r="Q175" s="49"/>
      <c r="R175" s="49"/>
      <c r="S175" s="49"/>
      <c r="T175" s="49"/>
      <c r="U175" s="49"/>
      <c r="V175" s="49"/>
      <c r="W175" s="49"/>
      <c r="X175" s="49"/>
      <c r="Y175" s="49"/>
      <c r="Z175" s="49"/>
    </row>
    <row r="176" spans="1:26" ht="15.75" customHeight="1" x14ac:dyDescent="0.2">
      <c r="A176" s="49"/>
      <c r="B176" s="49"/>
      <c r="C176" s="49"/>
      <c r="D176" s="49"/>
      <c r="E176" s="109"/>
      <c r="F176" s="109"/>
      <c r="G176" s="109"/>
      <c r="H176" s="109"/>
      <c r="I176" s="109"/>
      <c r="J176" s="109"/>
      <c r="K176" s="49"/>
      <c r="L176" s="49"/>
      <c r="M176" s="91"/>
      <c r="N176" s="49"/>
      <c r="O176" s="91"/>
      <c r="P176" s="49"/>
      <c r="Q176" s="49"/>
      <c r="R176" s="49"/>
      <c r="S176" s="49"/>
      <c r="T176" s="49"/>
      <c r="U176" s="49"/>
      <c r="V176" s="49"/>
      <c r="W176" s="49"/>
      <c r="X176" s="49"/>
      <c r="Y176" s="49"/>
      <c r="Z176" s="49"/>
    </row>
    <row r="177" spans="1:26" ht="15.75" customHeight="1" x14ac:dyDescent="0.2">
      <c r="A177" s="49"/>
      <c r="B177" s="49"/>
      <c r="C177" s="49"/>
      <c r="D177" s="49"/>
      <c r="E177" s="109"/>
      <c r="F177" s="109"/>
      <c r="G177" s="109"/>
      <c r="H177" s="109"/>
      <c r="I177" s="109"/>
      <c r="J177" s="109"/>
      <c r="K177" s="49"/>
      <c r="L177" s="49"/>
      <c r="M177" s="91"/>
      <c r="N177" s="49"/>
      <c r="O177" s="91"/>
      <c r="P177" s="49"/>
      <c r="Q177" s="49"/>
      <c r="R177" s="49"/>
      <c r="S177" s="49"/>
      <c r="T177" s="49"/>
      <c r="U177" s="49"/>
      <c r="V177" s="49"/>
      <c r="W177" s="49"/>
      <c r="X177" s="49"/>
      <c r="Y177" s="49"/>
      <c r="Z177" s="49"/>
    </row>
    <row r="178" spans="1:26" ht="15.75" customHeight="1" x14ac:dyDescent="0.2">
      <c r="A178" s="49"/>
      <c r="B178" s="49"/>
      <c r="C178" s="49"/>
      <c r="D178" s="49"/>
      <c r="E178" s="109"/>
      <c r="F178" s="109"/>
      <c r="G178" s="109"/>
      <c r="H178" s="109"/>
      <c r="I178" s="109"/>
      <c r="J178" s="109"/>
      <c r="K178" s="49"/>
      <c r="L178" s="49"/>
      <c r="M178" s="91"/>
      <c r="N178" s="49"/>
      <c r="O178" s="91"/>
      <c r="P178" s="49"/>
      <c r="Q178" s="49"/>
      <c r="R178" s="49"/>
      <c r="S178" s="49"/>
      <c r="T178" s="49"/>
      <c r="U178" s="49"/>
      <c r="V178" s="49"/>
      <c r="W178" s="49"/>
      <c r="X178" s="49"/>
      <c r="Y178" s="49"/>
      <c r="Z178" s="49"/>
    </row>
    <row r="179" spans="1:26" ht="15.75" customHeight="1" x14ac:dyDescent="0.2">
      <c r="A179" s="49"/>
      <c r="B179" s="49"/>
      <c r="C179" s="49"/>
      <c r="D179" s="49"/>
      <c r="E179" s="109"/>
      <c r="F179" s="109"/>
      <c r="G179" s="109"/>
      <c r="H179" s="109"/>
      <c r="I179" s="109"/>
      <c r="J179" s="109"/>
      <c r="K179" s="49"/>
      <c r="L179" s="49"/>
      <c r="M179" s="91"/>
      <c r="N179" s="49"/>
      <c r="O179" s="91"/>
      <c r="P179" s="49"/>
      <c r="Q179" s="49"/>
      <c r="R179" s="49"/>
      <c r="S179" s="49"/>
      <c r="T179" s="49"/>
      <c r="U179" s="49"/>
      <c r="V179" s="49"/>
      <c r="W179" s="49"/>
      <c r="X179" s="49"/>
      <c r="Y179" s="49"/>
      <c r="Z179" s="49"/>
    </row>
    <row r="180" spans="1:26" ht="15.75" customHeight="1" x14ac:dyDescent="0.2">
      <c r="A180" s="49"/>
      <c r="B180" s="49"/>
      <c r="C180" s="49"/>
      <c r="D180" s="49"/>
      <c r="E180" s="109"/>
      <c r="F180" s="109"/>
      <c r="G180" s="109"/>
      <c r="H180" s="109"/>
      <c r="I180" s="109"/>
      <c r="J180" s="109"/>
      <c r="K180" s="49"/>
      <c r="L180" s="49"/>
      <c r="M180" s="91"/>
      <c r="N180" s="49"/>
      <c r="O180" s="91"/>
      <c r="P180" s="49"/>
      <c r="Q180" s="49"/>
      <c r="R180" s="49"/>
      <c r="S180" s="49"/>
      <c r="T180" s="49"/>
      <c r="U180" s="49"/>
      <c r="V180" s="49"/>
      <c r="W180" s="49"/>
      <c r="X180" s="49"/>
      <c r="Y180" s="49"/>
      <c r="Z180" s="49"/>
    </row>
    <row r="181" spans="1:26" ht="15.75" customHeight="1" x14ac:dyDescent="0.2">
      <c r="A181" s="49"/>
      <c r="B181" s="49"/>
      <c r="C181" s="49"/>
      <c r="D181" s="49"/>
      <c r="E181" s="109"/>
      <c r="F181" s="109"/>
      <c r="G181" s="109"/>
      <c r="H181" s="109"/>
      <c r="I181" s="109"/>
      <c r="J181" s="109"/>
      <c r="K181" s="49"/>
      <c r="L181" s="49"/>
      <c r="M181" s="91"/>
      <c r="N181" s="49"/>
      <c r="O181" s="91"/>
      <c r="P181" s="49"/>
      <c r="Q181" s="49"/>
      <c r="R181" s="49"/>
      <c r="S181" s="49"/>
      <c r="T181" s="49"/>
      <c r="U181" s="49"/>
      <c r="V181" s="49"/>
      <c r="W181" s="49"/>
      <c r="X181" s="49"/>
      <c r="Y181" s="49"/>
      <c r="Z181" s="49"/>
    </row>
    <row r="182" spans="1:26" ht="15.75" customHeight="1" x14ac:dyDescent="0.2">
      <c r="A182" s="49"/>
      <c r="B182" s="49"/>
      <c r="C182" s="49"/>
      <c r="D182" s="49"/>
      <c r="E182" s="109"/>
      <c r="F182" s="109"/>
      <c r="G182" s="109"/>
      <c r="H182" s="109"/>
      <c r="I182" s="109"/>
      <c r="J182" s="109"/>
      <c r="K182" s="49"/>
      <c r="L182" s="49"/>
      <c r="M182" s="91"/>
      <c r="N182" s="49"/>
      <c r="O182" s="91"/>
      <c r="P182" s="49"/>
      <c r="Q182" s="49"/>
      <c r="R182" s="49"/>
      <c r="S182" s="49"/>
      <c r="T182" s="49"/>
      <c r="U182" s="49"/>
      <c r="V182" s="49"/>
      <c r="W182" s="49"/>
      <c r="X182" s="49"/>
      <c r="Y182" s="49"/>
      <c r="Z182" s="49"/>
    </row>
    <row r="183" spans="1:26" ht="15.75" customHeight="1" x14ac:dyDescent="0.2">
      <c r="A183" s="49"/>
      <c r="B183" s="49"/>
      <c r="C183" s="49"/>
      <c r="D183" s="49"/>
      <c r="E183" s="109"/>
      <c r="F183" s="109"/>
      <c r="G183" s="109"/>
      <c r="H183" s="109"/>
      <c r="I183" s="109"/>
      <c r="J183" s="109"/>
      <c r="K183" s="49"/>
      <c r="L183" s="49"/>
      <c r="M183" s="91"/>
      <c r="N183" s="49"/>
      <c r="O183" s="91"/>
      <c r="P183" s="49"/>
      <c r="Q183" s="49"/>
      <c r="R183" s="49"/>
      <c r="S183" s="49"/>
      <c r="T183" s="49"/>
      <c r="U183" s="49"/>
      <c r="V183" s="49"/>
      <c r="W183" s="49"/>
      <c r="X183" s="49"/>
      <c r="Y183" s="49"/>
      <c r="Z183" s="49"/>
    </row>
    <row r="184" spans="1:26" ht="15.75" customHeight="1" x14ac:dyDescent="0.2">
      <c r="A184" s="49"/>
      <c r="B184" s="49"/>
      <c r="C184" s="49"/>
      <c r="D184" s="49"/>
      <c r="E184" s="109"/>
      <c r="F184" s="109"/>
      <c r="G184" s="109"/>
      <c r="H184" s="109"/>
      <c r="I184" s="109"/>
      <c r="J184" s="109"/>
      <c r="K184" s="49"/>
      <c r="L184" s="49"/>
      <c r="M184" s="91"/>
      <c r="N184" s="49"/>
      <c r="O184" s="91"/>
      <c r="P184" s="49"/>
      <c r="Q184" s="49"/>
      <c r="R184" s="49"/>
      <c r="S184" s="49"/>
      <c r="T184" s="49"/>
      <c r="U184" s="49"/>
      <c r="V184" s="49"/>
      <c r="W184" s="49"/>
      <c r="X184" s="49"/>
      <c r="Y184" s="49"/>
      <c r="Z184" s="49"/>
    </row>
    <row r="185" spans="1:26" ht="15.75" customHeight="1" x14ac:dyDescent="0.2">
      <c r="A185" s="49"/>
      <c r="B185" s="49"/>
      <c r="C185" s="49"/>
      <c r="D185" s="49"/>
      <c r="E185" s="109"/>
      <c r="F185" s="109"/>
      <c r="G185" s="109"/>
      <c r="H185" s="109"/>
      <c r="I185" s="109"/>
      <c r="J185" s="109"/>
      <c r="K185" s="49"/>
      <c r="L185" s="49"/>
      <c r="M185" s="91"/>
      <c r="N185" s="49"/>
      <c r="O185" s="91"/>
      <c r="P185" s="49"/>
      <c r="Q185" s="49"/>
      <c r="R185" s="49"/>
      <c r="S185" s="49"/>
      <c r="T185" s="49"/>
      <c r="U185" s="49"/>
      <c r="V185" s="49"/>
      <c r="W185" s="49"/>
      <c r="X185" s="49"/>
      <c r="Y185" s="49"/>
      <c r="Z185" s="49"/>
    </row>
    <row r="186" spans="1:26" ht="15.75" customHeight="1" x14ac:dyDescent="0.2">
      <c r="A186" s="49"/>
      <c r="B186" s="49"/>
      <c r="C186" s="49"/>
      <c r="D186" s="49"/>
      <c r="E186" s="109"/>
      <c r="F186" s="109"/>
      <c r="G186" s="109"/>
      <c r="H186" s="109"/>
      <c r="I186" s="109"/>
      <c r="J186" s="109"/>
      <c r="K186" s="49"/>
      <c r="L186" s="49"/>
      <c r="M186" s="91"/>
      <c r="N186" s="49"/>
      <c r="O186" s="91"/>
      <c r="P186" s="49"/>
      <c r="Q186" s="49"/>
      <c r="R186" s="49"/>
      <c r="S186" s="49"/>
      <c r="T186" s="49"/>
      <c r="U186" s="49"/>
      <c r="V186" s="49"/>
      <c r="W186" s="49"/>
      <c r="X186" s="49"/>
      <c r="Y186" s="49"/>
      <c r="Z186" s="49"/>
    </row>
    <row r="187" spans="1:26" ht="15.75" customHeight="1" x14ac:dyDescent="0.2">
      <c r="A187" s="49"/>
      <c r="B187" s="49"/>
      <c r="C187" s="49"/>
      <c r="D187" s="49"/>
      <c r="E187" s="109"/>
      <c r="F187" s="109"/>
      <c r="G187" s="109"/>
      <c r="H187" s="109"/>
      <c r="I187" s="109"/>
      <c r="J187" s="109"/>
      <c r="K187" s="49"/>
      <c r="L187" s="49"/>
      <c r="M187" s="91"/>
      <c r="N187" s="49"/>
      <c r="O187" s="91"/>
      <c r="P187" s="49"/>
      <c r="Q187" s="49"/>
      <c r="R187" s="49"/>
      <c r="S187" s="49"/>
      <c r="T187" s="49"/>
      <c r="U187" s="49"/>
      <c r="V187" s="49"/>
      <c r="W187" s="49"/>
      <c r="X187" s="49"/>
      <c r="Y187" s="49"/>
      <c r="Z187" s="49"/>
    </row>
    <row r="188" spans="1:26" ht="15.75" customHeight="1" x14ac:dyDescent="0.2">
      <c r="A188" s="49"/>
      <c r="B188" s="49"/>
      <c r="C188" s="49"/>
      <c r="D188" s="49"/>
      <c r="E188" s="109"/>
      <c r="F188" s="109"/>
      <c r="G188" s="109"/>
      <c r="H188" s="109"/>
      <c r="I188" s="109"/>
      <c r="J188" s="109"/>
      <c r="K188" s="49"/>
      <c r="L188" s="49"/>
      <c r="M188" s="91"/>
      <c r="N188" s="49"/>
      <c r="O188" s="91"/>
      <c r="P188" s="49"/>
      <c r="Q188" s="49"/>
      <c r="R188" s="49"/>
      <c r="S188" s="49"/>
      <c r="T188" s="49"/>
      <c r="U188" s="49"/>
      <c r="V188" s="49"/>
      <c r="W188" s="49"/>
      <c r="X188" s="49"/>
      <c r="Y188" s="49"/>
      <c r="Z188" s="49"/>
    </row>
    <row r="189" spans="1:26" ht="15.75" customHeight="1" x14ac:dyDescent="0.2">
      <c r="A189" s="49"/>
      <c r="B189" s="49"/>
      <c r="C189" s="49"/>
      <c r="D189" s="49"/>
      <c r="E189" s="109"/>
      <c r="F189" s="109"/>
      <c r="G189" s="109"/>
      <c r="H189" s="109"/>
      <c r="I189" s="109"/>
      <c r="J189" s="109"/>
      <c r="K189" s="49"/>
      <c r="L189" s="49"/>
      <c r="M189" s="91"/>
      <c r="N189" s="49"/>
      <c r="O189" s="91"/>
      <c r="P189" s="49"/>
      <c r="Q189" s="49"/>
      <c r="R189" s="49"/>
      <c r="S189" s="49"/>
      <c r="T189" s="49"/>
      <c r="U189" s="49"/>
      <c r="V189" s="49"/>
      <c r="W189" s="49"/>
      <c r="X189" s="49"/>
      <c r="Y189" s="49"/>
      <c r="Z189" s="49"/>
    </row>
    <row r="190" spans="1:26" ht="15.75" customHeight="1" x14ac:dyDescent="0.2">
      <c r="A190" s="49"/>
      <c r="B190" s="49"/>
      <c r="C190" s="49"/>
      <c r="D190" s="49"/>
      <c r="E190" s="109"/>
      <c r="F190" s="109"/>
      <c r="G190" s="109"/>
      <c r="H190" s="109"/>
      <c r="I190" s="109"/>
      <c r="J190" s="109"/>
      <c r="K190" s="49"/>
      <c r="L190" s="49"/>
      <c r="M190" s="91"/>
      <c r="N190" s="49"/>
      <c r="O190" s="91"/>
      <c r="P190" s="49"/>
      <c r="Q190" s="49"/>
      <c r="R190" s="49"/>
      <c r="S190" s="49"/>
      <c r="T190" s="49"/>
      <c r="U190" s="49"/>
      <c r="V190" s="49"/>
      <c r="W190" s="49"/>
      <c r="X190" s="49"/>
      <c r="Y190" s="49"/>
      <c r="Z190" s="49"/>
    </row>
    <row r="191" spans="1:26" ht="15.75" customHeight="1" x14ac:dyDescent="0.2">
      <c r="A191" s="49"/>
      <c r="B191" s="49"/>
      <c r="C191" s="49"/>
      <c r="D191" s="49"/>
      <c r="E191" s="109"/>
      <c r="F191" s="109"/>
      <c r="G191" s="109"/>
      <c r="H191" s="109"/>
      <c r="I191" s="109"/>
      <c r="J191" s="109"/>
      <c r="K191" s="49"/>
      <c r="L191" s="49"/>
      <c r="M191" s="91"/>
      <c r="N191" s="49"/>
      <c r="O191" s="91"/>
      <c r="P191" s="49"/>
      <c r="Q191" s="49"/>
      <c r="R191" s="49"/>
      <c r="S191" s="49"/>
      <c r="T191" s="49"/>
      <c r="U191" s="49"/>
      <c r="V191" s="49"/>
      <c r="W191" s="49"/>
      <c r="X191" s="49"/>
      <c r="Y191" s="49"/>
      <c r="Z191" s="49"/>
    </row>
    <row r="192" spans="1:26" ht="15.75" customHeight="1" x14ac:dyDescent="0.2">
      <c r="A192" s="49"/>
      <c r="B192" s="49"/>
      <c r="C192" s="49"/>
      <c r="D192" s="49"/>
      <c r="E192" s="109"/>
      <c r="F192" s="109"/>
      <c r="G192" s="109"/>
      <c r="H192" s="109"/>
      <c r="I192" s="109"/>
      <c r="J192" s="109"/>
      <c r="K192" s="49"/>
      <c r="L192" s="49"/>
      <c r="M192" s="91"/>
      <c r="N192" s="49"/>
      <c r="O192" s="91"/>
      <c r="P192" s="49"/>
      <c r="Q192" s="49"/>
      <c r="R192" s="49"/>
      <c r="S192" s="49"/>
      <c r="T192" s="49"/>
      <c r="U192" s="49"/>
      <c r="V192" s="49"/>
      <c r="W192" s="49"/>
      <c r="X192" s="49"/>
      <c r="Y192" s="49"/>
      <c r="Z192" s="49"/>
    </row>
    <row r="193" spans="1:26" ht="15.75" customHeight="1" x14ac:dyDescent="0.2">
      <c r="A193" s="49"/>
      <c r="B193" s="49"/>
      <c r="C193" s="49"/>
      <c r="D193" s="49"/>
      <c r="E193" s="109"/>
      <c r="F193" s="109"/>
      <c r="G193" s="109"/>
      <c r="H193" s="109"/>
      <c r="I193" s="109"/>
      <c r="J193" s="109"/>
      <c r="K193" s="49"/>
      <c r="L193" s="49"/>
      <c r="M193" s="91"/>
      <c r="N193" s="49"/>
      <c r="O193" s="91"/>
      <c r="P193" s="49"/>
      <c r="Q193" s="49"/>
      <c r="R193" s="49"/>
      <c r="S193" s="49"/>
      <c r="T193" s="49"/>
      <c r="U193" s="49"/>
      <c r="V193" s="49"/>
      <c r="W193" s="49"/>
      <c r="X193" s="49"/>
      <c r="Y193" s="49"/>
      <c r="Z193" s="49"/>
    </row>
    <row r="194" spans="1:26" ht="15.75" customHeight="1" x14ac:dyDescent="0.2">
      <c r="A194" s="49"/>
      <c r="B194" s="49"/>
      <c r="C194" s="49"/>
      <c r="D194" s="49"/>
      <c r="E194" s="109"/>
      <c r="F194" s="109"/>
      <c r="G194" s="109"/>
      <c r="H194" s="109"/>
      <c r="I194" s="109"/>
      <c r="J194" s="109"/>
      <c r="K194" s="49"/>
      <c r="L194" s="49"/>
      <c r="M194" s="91"/>
      <c r="N194" s="49"/>
      <c r="O194" s="91"/>
      <c r="P194" s="49"/>
      <c r="Q194" s="49"/>
      <c r="R194" s="49"/>
      <c r="S194" s="49"/>
      <c r="T194" s="49"/>
      <c r="U194" s="49"/>
      <c r="V194" s="49"/>
      <c r="W194" s="49"/>
      <c r="X194" s="49"/>
      <c r="Y194" s="49"/>
      <c r="Z194" s="49"/>
    </row>
    <row r="195" spans="1:26" ht="15.75" customHeight="1" x14ac:dyDescent="0.2">
      <c r="A195" s="49"/>
      <c r="B195" s="49"/>
      <c r="C195" s="49"/>
      <c r="D195" s="49"/>
      <c r="E195" s="109"/>
      <c r="F195" s="109"/>
      <c r="G195" s="109"/>
      <c r="H195" s="109"/>
      <c r="I195" s="109"/>
      <c r="J195" s="109"/>
      <c r="K195" s="49"/>
      <c r="L195" s="49"/>
      <c r="M195" s="91"/>
      <c r="N195" s="49"/>
      <c r="O195" s="91"/>
      <c r="P195" s="49"/>
      <c r="Q195" s="49"/>
      <c r="R195" s="49"/>
      <c r="S195" s="49"/>
      <c r="T195" s="49"/>
      <c r="U195" s="49"/>
      <c r="V195" s="49"/>
      <c r="W195" s="49"/>
      <c r="X195" s="49"/>
      <c r="Y195" s="49"/>
      <c r="Z195" s="49"/>
    </row>
    <row r="196" spans="1:26" ht="15.75" customHeight="1" x14ac:dyDescent="0.2">
      <c r="A196" s="49"/>
      <c r="B196" s="49"/>
      <c r="C196" s="49"/>
      <c r="D196" s="49"/>
      <c r="E196" s="109"/>
      <c r="F196" s="109"/>
      <c r="G196" s="109"/>
      <c r="H196" s="109"/>
      <c r="I196" s="109"/>
      <c r="J196" s="109"/>
      <c r="K196" s="49"/>
      <c r="L196" s="49"/>
      <c r="M196" s="91"/>
      <c r="N196" s="49"/>
      <c r="O196" s="91"/>
      <c r="P196" s="49"/>
      <c r="Q196" s="49"/>
      <c r="R196" s="49"/>
      <c r="S196" s="49"/>
      <c r="T196" s="49"/>
      <c r="U196" s="49"/>
      <c r="V196" s="49"/>
      <c r="W196" s="49"/>
      <c r="X196" s="49"/>
      <c r="Y196" s="49"/>
      <c r="Z196" s="49"/>
    </row>
    <row r="197" spans="1:26" ht="15.75" customHeight="1" x14ac:dyDescent="0.2">
      <c r="A197" s="49"/>
      <c r="B197" s="49"/>
      <c r="C197" s="49"/>
      <c r="D197" s="49"/>
      <c r="E197" s="109"/>
      <c r="F197" s="109"/>
      <c r="G197" s="109"/>
      <c r="H197" s="109"/>
      <c r="I197" s="109"/>
      <c r="J197" s="109"/>
      <c r="K197" s="49"/>
      <c r="L197" s="49"/>
      <c r="M197" s="91"/>
      <c r="N197" s="49"/>
      <c r="O197" s="91"/>
      <c r="P197" s="49"/>
      <c r="Q197" s="49"/>
      <c r="R197" s="49"/>
      <c r="S197" s="49"/>
      <c r="T197" s="49"/>
      <c r="U197" s="49"/>
      <c r="V197" s="49"/>
      <c r="W197" s="49"/>
      <c r="X197" s="49"/>
      <c r="Y197" s="49"/>
      <c r="Z197" s="49"/>
    </row>
    <row r="198" spans="1:26" ht="15.75" customHeight="1" x14ac:dyDescent="0.2">
      <c r="A198" s="49"/>
      <c r="B198" s="49"/>
      <c r="C198" s="49"/>
      <c r="D198" s="49"/>
      <c r="E198" s="109"/>
      <c r="F198" s="109"/>
      <c r="G198" s="109"/>
      <c r="H198" s="109"/>
      <c r="I198" s="109"/>
      <c r="J198" s="109"/>
      <c r="K198" s="49"/>
      <c r="L198" s="49"/>
      <c r="M198" s="91"/>
      <c r="N198" s="49"/>
      <c r="O198" s="91"/>
      <c r="P198" s="49"/>
      <c r="Q198" s="49"/>
      <c r="R198" s="49"/>
      <c r="S198" s="49"/>
      <c r="T198" s="49"/>
      <c r="U198" s="49"/>
      <c r="V198" s="49"/>
      <c r="W198" s="49"/>
      <c r="X198" s="49"/>
      <c r="Y198" s="49"/>
      <c r="Z198" s="49"/>
    </row>
    <row r="199" spans="1:26" ht="15.75" customHeight="1" x14ac:dyDescent="0.2">
      <c r="A199" s="49"/>
      <c r="B199" s="49"/>
      <c r="C199" s="49"/>
      <c r="D199" s="49"/>
      <c r="E199" s="109"/>
      <c r="F199" s="109"/>
      <c r="G199" s="109"/>
      <c r="H199" s="109"/>
      <c r="I199" s="109"/>
      <c r="J199" s="109"/>
      <c r="K199" s="49"/>
      <c r="L199" s="49"/>
      <c r="M199" s="91"/>
      <c r="N199" s="49"/>
      <c r="O199" s="91"/>
      <c r="P199" s="49"/>
      <c r="Q199" s="49"/>
      <c r="R199" s="49"/>
      <c r="S199" s="49"/>
      <c r="T199" s="49"/>
      <c r="U199" s="49"/>
      <c r="V199" s="49"/>
      <c r="W199" s="49"/>
      <c r="X199" s="49"/>
      <c r="Y199" s="49"/>
      <c r="Z199" s="49"/>
    </row>
    <row r="200" spans="1:26" ht="15.75" customHeight="1" x14ac:dyDescent="0.2">
      <c r="A200" s="49"/>
      <c r="B200" s="49"/>
      <c r="C200" s="49"/>
      <c r="D200" s="49"/>
      <c r="E200" s="109"/>
      <c r="F200" s="109"/>
      <c r="G200" s="109"/>
      <c r="H200" s="109"/>
      <c r="I200" s="109"/>
      <c r="J200" s="109"/>
      <c r="K200" s="49"/>
      <c r="L200" s="49"/>
      <c r="M200" s="91"/>
      <c r="N200" s="49"/>
      <c r="O200" s="91"/>
      <c r="P200" s="49"/>
      <c r="Q200" s="49"/>
      <c r="R200" s="49"/>
      <c r="S200" s="49"/>
      <c r="T200" s="49"/>
      <c r="U200" s="49"/>
      <c r="V200" s="49"/>
      <c r="W200" s="49"/>
      <c r="X200" s="49"/>
      <c r="Y200" s="49"/>
      <c r="Z200" s="49"/>
    </row>
    <row r="201" spans="1:26" ht="15.75" customHeight="1" x14ac:dyDescent="0.2">
      <c r="A201" s="49"/>
      <c r="B201" s="49"/>
      <c r="C201" s="49"/>
      <c r="D201" s="49"/>
      <c r="E201" s="109"/>
      <c r="F201" s="109"/>
      <c r="G201" s="109"/>
      <c r="H201" s="109"/>
      <c r="I201" s="109"/>
      <c r="J201" s="109"/>
      <c r="K201" s="49"/>
      <c r="L201" s="49"/>
      <c r="M201" s="91"/>
      <c r="N201" s="49"/>
      <c r="O201" s="91"/>
      <c r="P201" s="49"/>
      <c r="Q201" s="49"/>
      <c r="R201" s="49"/>
      <c r="S201" s="49"/>
      <c r="T201" s="49"/>
      <c r="U201" s="49"/>
      <c r="V201" s="49"/>
      <c r="W201" s="49"/>
      <c r="X201" s="49"/>
      <c r="Y201" s="49"/>
      <c r="Z201" s="49"/>
    </row>
    <row r="202" spans="1:26" ht="15.75" customHeight="1" x14ac:dyDescent="0.2">
      <c r="A202" s="49"/>
      <c r="B202" s="49"/>
      <c r="C202" s="49"/>
      <c r="D202" s="49"/>
      <c r="E202" s="109"/>
      <c r="F202" s="109"/>
      <c r="G202" s="109"/>
      <c r="H202" s="109"/>
      <c r="I202" s="109"/>
      <c r="J202" s="109"/>
      <c r="K202" s="49"/>
      <c r="L202" s="49"/>
      <c r="M202" s="91"/>
      <c r="N202" s="49"/>
      <c r="O202" s="91"/>
      <c r="P202" s="49"/>
      <c r="Q202" s="49"/>
      <c r="R202" s="49"/>
      <c r="S202" s="49"/>
      <c r="T202" s="49"/>
      <c r="U202" s="49"/>
      <c r="V202" s="49"/>
      <c r="W202" s="49"/>
      <c r="X202" s="49"/>
      <c r="Y202" s="49"/>
      <c r="Z202" s="49"/>
    </row>
    <row r="203" spans="1:26" ht="15.75" customHeight="1" x14ac:dyDescent="0.2">
      <c r="A203" s="49"/>
      <c r="B203" s="49"/>
      <c r="C203" s="49"/>
      <c r="D203" s="49"/>
      <c r="E203" s="109"/>
      <c r="F203" s="109"/>
      <c r="G203" s="109"/>
      <c r="H203" s="109"/>
      <c r="I203" s="109"/>
      <c r="J203" s="109"/>
      <c r="K203" s="49"/>
      <c r="L203" s="49"/>
      <c r="M203" s="91"/>
      <c r="N203" s="49"/>
      <c r="O203" s="91"/>
      <c r="P203" s="49"/>
      <c r="Q203" s="49"/>
      <c r="R203" s="49"/>
      <c r="S203" s="49"/>
      <c r="T203" s="49"/>
      <c r="U203" s="49"/>
      <c r="V203" s="49"/>
      <c r="W203" s="49"/>
      <c r="X203" s="49"/>
      <c r="Y203" s="49"/>
      <c r="Z203" s="49"/>
    </row>
    <row r="204" spans="1:26" ht="15.75" customHeight="1" x14ac:dyDescent="0.2">
      <c r="A204" s="49"/>
      <c r="B204" s="49"/>
      <c r="C204" s="49"/>
      <c r="D204" s="49"/>
      <c r="E204" s="109"/>
      <c r="F204" s="109"/>
      <c r="G204" s="109"/>
      <c r="H204" s="109"/>
      <c r="I204" s="109"/>
      <c r="J204" s="109"/>
      <c r="K204" s="49"/>
      <c r="L204" s="49"/>
      <c r="M204" s="91"/>
      <c r="N204" s="49"/>
      <c r="O204" s="91"/>
      <c r="P204" s="49"/>
      <c r="Q204" s="49"/>
      <c r="R204" s="49"/>
      <c r="S204" s="49"/>
      <c r="T204" s="49"/>
      <c r="U204" s="49"/>
      <c r="V204" s="49"/>
      <c r="W204" s="49"/>
      <c r="X204" s="49"/>
      <c r="Y204" s="49"/>
      <c r="Z204" s="49"/>
    </row>
    <row r="205" spans="1:26" ht="15.75" customHeight="1" x14ac:dyDescent="0.2">
      <c r="A205" s="49"/>
      <c r="B205" s="49"/>
      <c r="C205" s="49"/>
      <c r="D205" s="49"/>
      <c r="E205" s="109"/>
      <c r="F205" s="109"/>
      <c r="G205" s="109"/>
      <c r="H205" s="109"/>
      <c r="I205" s="109"/>
      <c r="J205" s="109"/>
      <c r="K205" s="49"/>
      <c r="L205" s="49"/>
      <c r="M205" s="91"/>
      <c r="N205" s="49"/>
      <c r="O205" s="91"/>
      <c r="P205" s="49"/>
      <c r="Q205" s="49"/>
      <c r="R205" s="49"/>
      <c r="S205" s="49"/>
      <c r="T205" s="49"/>
      <c r="U205" s="49"/>
      <c r="V205" s="49"/>
      <c r="W205" s="49"/>
      <c r="X205" s="49"/>
      <c r="Y205" s="49"/>
      <c r="Z205" s="49"/>
    </row>
    <row r="206" spans="1:26" ht="15.75" customHeight="1" x14ac:dyDescent="0.2">
      <c r="A206" s="49"/>
      <c r="B206" s="49"/>
      <c r="C206" s="49"/>
      <c r="D206" s="49"/>
      <c r="E206" s="109"/>
      <c r="F206" s="109"/>
      <c r="G206" s="109"/>
      <c r="H206" s="109"/>
      <c r="I206" s="109"/>
      <c r="J206" s="109"/>
      <c r="K206" s="49"/>
      <c r="L206" s="49"/>
      <c r="M206" s="91"/>
      <c r="N206" s="49"/>
      <c r="O206" s="91"/>
      <c r="P206" s="49"/>
      <c r="Q206" s="49"/>
      <c r="R206" s="49"/>
      <c r="S206" s="49"/>
      <c r="T206" s="49"/>
      <c r="U206" s="49"/>
      <c r="V206" s="49"/>
      <c r="W206" s="49"/>
      <c r="X206" s="49"/>
      <c r="Y206" s="49"/>
      <c r="Z206" s="49"/>
    </row>
    <row r="207" spans="1:26" ht="15.75" customHeight="1" x14ac:dyDescent="0.2">
      <c r="A207" s="49"/>
      <c r="B207" s="49"/>
      <c r="C207" s="49"/>
      <c r="D207" s="49"/>
      <c r="E207" s="109"/>
      <c r="F207" s="109"/>
      <c r="G207" s="109"/>
      <c r="H207" s="109"/>
      <c r="I207" s="109"/>
      <c r="J207" s="109"/>
      <c r="K207" s="49"/>
      <c r="L207" s="49"/>
      <c r="M207" s="91"/>
      <c r="N207" s="49"/>
      <c r="O207" s="91"/>
      <c r="P207" s="49"/>
      <c r="Q207" s="49"/>
      <c r="R207" s="49"/>
      <c r="S207" s="49"/>
      <c r="T207" s="49"/>
      <c r="U207" s="49"/>
      <c r="V207" s="49"/>
      <c r="W207" s="49"/>
      <c r="X207" s="49"/>
      <c r="Y207" s="49"/>
      <c r="Z207" s="49"/>
    </row>
    <row r="208" spans="1:26" ht="15.75" customHeight="1" x14ac:dyDescent="0.2">
      <c r="A208" s="49"/>
      <c r="B208" s="49"/>
      <c r="C208" s="49"/>
      <c r="D208" s="49"/>
      <c r="E208" s="109"/>
      <c r="F208" s="109"/>
      <c r="G208" s="109"/>
      <c r="H208" s="109"/>
      <c r="I208" s="109"/>
      <c r="J208" s="109"/>
      <c r="K208" s="49"/>
      <c r="L208" s="49"/>
      <c r="M208" s="91"/>
      <c r="N208" s="49"/>
      <c r="O208" s="91"/>
      <c r="P208" s="49"/>
      <c r="Q208" s="49"/>
      <c r="R208" s="49"/>
      <c r="S208" s="49"/>
      <c r="T208" s="49"/>
      <c r="U208" s="49"/>
      <c r="V208" s="49"/>
      <c r="W208" s="49"/>
      <c r="X208" s="49"/>
      <c r="Y208" s="49"/>
      <c r="Z208" s="49"/>
    </row>
    <row r="209" spans="1:26" ht="15.75" customHeight="1" x14ac:dyDescent="0.2">
      <c r="A209" s="49"/>
      <c r="B209" s="49"/>
      <c r="C209" s="49"/>
      <c r="D209" s="49"/>
      <c r="E209" s="109"/>
      <c r="F209" s="109"/>
      <c r="G209" s="109"/>
      <c r="H209" s="109"/>
      <c r="I209" s="109"/>
      <c r="J209" s="109"/>
      <c r="K209" s="49"/>
      <c r="L209" s="49"/>
      <c r="M209" s="91"/>
      <c r="N209" s="49"/>
      <c r="O209" s="91"/>
      <c r="P209" s="49"/>
      <c r="Q209" s="49"/>
      <c r="R209" s="49"/>
      <c r="S209" s="49"/>
      <c r="T209" s="49"/>
      <c r="U209" s="49"/>
      <c r="V209" s="49"/>
      <c r="W209" s="49"/>
      <c r="X209" s="49"/>
      <c r="Y209" s="49"/>
      <c r="Z209" s="49"/>
    </row>
    <row r="210" spans="1:26" ht="15.75" customHeight="1" x14ac:dyDescent="0.2">
      <c r="A210" s="49"/>
      <c r="B210" s="49"/>
      <c r="C210" s="49"/>
      <c r="D210" s="49"/>
      <c r="E210" s="109"/>
      <c r="F210" s="109"/>
      <c r="G210" s="109"/>
      <c r="H210" s="109"/>
      <c r="I210" s="109"/>
      <c r="J210" s="109"/>
      <c r="K210" s="49"/>
      <c r="L210" s="49"/>
      <c r="M210" s="91"/>
      <c r="N210" s="49"/>
      <c r="O210" s="91"/>
      <c r="P210" s="49"/>
      <c r="Q210" s="49"/>
      <c r="R210" s="49"/>
      <c r="S210" s="49"/>
      <c r="T210" s="49"/>
      <c r="U210" s="49"/>
      <c r="V210" s="49"/>
      <c r="W210" s="49"/>
      <c r="X210" s="49"/>
      <c r="Y210" s="49"/>
      <c r="Z210" s="49"/>
    </row>
    <row r="211" spans="1:26" ht="15.75" customHeight="1" x14ac:dyDescent="0.2">
      <c r="A211" s="49"/>
      <c r="B211" s="49"/>
      <c r="C211" s="49"/>
      <c r="D211" s="49"/>
      <c r="E211" s="109"/>
      <c r="F211" s="109"/>
      <c r="G211" s="109"/>
      <c r="H211" s="109"/>
      <c r="I211" s="109"/>
      <c r="J211" s="109"/>
      <c r="K211" s="49"/>
      <c r="L211" s="49"/>
      <c r="M211" s="91"/>
      <c r="N211" s="49"/>
      <c r="O211" s="91"/>
      <c r="P211" s="49"/>
      <c r="Q211" s="49"/>
      <c r="R211" s="49"/>
      <c r="S211" s="49"/>
      <c r="T211" s="49"/>
      <c r="U211" s="49"/>
      <c r="V211" s="49"/>
      <c r="W211" s="49"/>
      <c r="X211" s="49"/>
      <c r="Y211" s="49"/>
      <c r="Z211" s="49"/>
    </row>
    <row r="212" spans="1:26" ht="15.75" customHeight="1" x14ac:dyDescent="0.2">
      <c r="A212" s="49"/>
      <c r="B212" s="49"/>
      <c r="C212" s="49"/>
      <c r="D212" s="49"/>
      <c r="E212" s="109"/>
      <c r="F212" s="109"/>
      <c r="G212" s="109"/>
      <c r="H212" s="109"/>
      <c r="I212" s="109"/>
      <c r="J212" s="109"/>
      <c r="K212" s="49"/>
      <c r="L212" s="49"/>
      <c r="M212" s="91"/>
      <c r="N212" s="49"/>
      <c r="O212" s="91"/>
      <c r="P212" s="49"/>
      <c r="Q212" s="49"/>
      <c r="R212" s="49"/>
      <c r="S212" s="49"/>
      <c r="T212" s="49"/>
      <c r="U212" s="49"/>
      <c r="V212" s="49"/>
      <c r="W212" s="49"/>
      <c r="X212" s="49"/>
      <c r="Y212" s="49"/>
      <c r="Z212" s="49"/>
    </row>
    <row r="213" spans="1:26" ht="15.75" customHeight="1" x14ac:dyDescent="0.2">
      <c r="A213" s="49"/>
      <c r="B213" s="49"/>
      <c r="C213" s="49"/>
      <c r="D213" s="49"/>
      <c r="E213" s="109"/>
      <c r="F213" s="109"/>
      <c r="G213" s="109"/>
      <c r="H213" s="109"/>
      <c r="I213" s="109"/>
      <c r="J213" s="109"/>
      <c r="K213" s="49"/>
      <c r="L213" s="49"/>
      <c r="M213" s="91"/>
      <c r="N213" s="49"/>
      <c r="O213" s="91"/>
      <c r="P213" s="49"/>
      <c r="Q213" s="49"/>
      <c r="R213" s="49"/>
      <c r="S213" s="49"/>
      <c r="T213" s="49"/>
      <c r="U213" s="49"/>
      <c r="V213" s="49"/>
      <c r="W213" s="49"/>
      <c r="X213" s="49"/>
      <c r="Y213" s="49"/>
      <c r="Z213" s="49"/>
    </row>
    <row r="214" spans="1:26" ht="15.75" customHeight="1" x14ac:dyDescent="0.2">
      <c r="A214" s="49"/>
      <c r="B214" s="49"/>
      <c r="C214" s="49"/>
      <c r="D214" s="49"/>
      <c r="E214" s="109"/>
      <c r="F214" s="109"/>
      <c r="G214" s="109"/>
      <c r="H214" s="109"/>
      <c r="I214" s="109"/>
      <c r="J214" s="109"/>
      <c r="K214" s="49"/>
      <c r="L214" s="49"/>
      <c r="M214" s="91"/>
      <c r="N214" s="49"/>
      <c r="O214" s="91"/>
      <c r="P214" s="49"/>
      <c r="Q214" s="49"/>
      <c r="R214" s="49"/>
      <c r="S214" s="49"/>
      <c r="T214" s="49"/>
      <c r="U214" s="49"/>
      <c r="V214" s="49"/>
      <c r="W214" s="49"/>
      <c r="X214" s="49"/>
      <c r="Y214" s="49"/>
      <c r="Z214" s="49"/>
    </row>
    <row r="215" spans="1:26" ht="15.75" customHeight="1" x14ac:dyDescent="0.2">
      <c r="A215" s="49"/>
      <c r="B215" s="49"/>
      <c r="C215" s="49"/>
      <c r="D215" s="49"/>
      <c r="E215" s="109"/>
      <c r="F215" s="109"/>
      <c r="G215" s="109"/>
      <c r="H215" s="109"/>
      <c r="I215" s="109"/>
      <c r="J215" s="109"/>
      <c r="K215" s="49"/>
      <c r="L215" s="49"/>
      <c r="M215" s="91"/>
      <c r="N215" s="49"/>
      <c r="O215" s="91"/>
      <c r="P215" s="49"/>
      <c r="Q215" s="49"/>
      <c r="R215" s="49"/>
      <c r="S215" s="49"/>
      <c r="T215" s="49"/>
      <c r="U215" s="49"/>
      <c r="V215" s="49"/>
      <c r="W215" s="49"/>
      <c r="X215" s="49"/>
      <c r="Y215" s="49"/>
      <c r="Z215" s="49"/>
    </row>
    <row r="216" spans="1:26" ht="15.75" customHeight="1" x14ac:dyDescent="0.2">
      <c r="A216" s="49"/>
      <c r="B216" s="49"/>
      <c r="C216" s="49"/>
      <c r="D216" s="49"/>
      <c r="E216" s="109"/>
      <c r="F216" s="109"/>
      <c r="G216" s="109"/>
      <c r="H216" s="109"/>
      <c r="I216" s="109"/>
      <c r="J216" s="109"/>
      <c r="K216" s="49"/>
      <c r="L216" s="49"/>
      <c r="M216" s="91"/>
      <c r="N216" s="49"/>
      <c r="O216" s="91"/>
      <c r="P216" s="49"/>
      <c r="Q216" s="49"/>
      <c r="R216" s="49"/>
      <c r="S216" s="49"/>
      <c r="T216" s="49"/>
      <c r="U216" s="49"/>
      <c r="V216" s="49"/>
      <c r="W216" s="49"/>
      <c r="X216" s="49"/>
      <c r="Y216" s="49"/>
      <c r="Z216" s="49"/>
    </row>
    <row r="217" spans="1:26" ht="15.75" customHeight="1" x14ac:dyDescent="0.2">
      <c r="A217" s="49"/>
      <c r="B217" s="49"/>
      <c r="C217" s="49"/>
      <c r="D217" s="49"/>
      <c r="E217" s="109"/>
      <c r="F217" s="109"/>
      <c r="G217" s="109"/>
      <c r="H217" s="109"/>
      <c r="I217" s="109"/>
      <c r="J217" s="109"/>
      <c r="K217" s="49"/>
      <c r="L217" s="49"/>
      <c r="M217" s="91"/>
      <c r="N217" s="49"/>
      <c r="O217" s="91"/>
      <c r="P217" s="49"/>
      <c r="Q217" s="49"/>
      <c r="R217" s="49"/>
      <c r="S217" s="49"/>
      <c r="T217" s="49"/>
      <c r="U217" s="49"/>
      <c r="V217" s="49"/>
      <c r="W217" s="49"/>
      <c r="X217" s="49"/>
      <c r="Y217" s="49"/>
      <c r="Z217" s="49"/>
    </row>
    <row r="218" spans="1:26" ht="15.75" customHeight="1" x14ac:dyDescent="0.2">
      <c r="A218" s="49"/>
      <c r="B218" s="49"/>
      <c r="C218" s="49"/>
      <c r="D218" s="49"/>
      <c r="E218" s="109"/>
      <c r="F218" s="109"/>
      <c r="G218" s="109"/>
      <c r="H218" s="109"/>
      <c r="I218" s="109"/>
      <c r="J218" s="109"/>
      <c r="K218" s="49"/>
      <c r="L218" s="49"/>
      <c r="M218" s="91"/>
      <c r="N218" s="49"/>
      <c r="O218" s="91"/>
      <c r="P218" s="49"/>
      <c r="Q218" s="49"/>
      <c r="R218" s="49"/>
      <c r="S218" s="49"/>
      <c r="T218" s="49"/>
      <c r="U218" s="49"/>
      <c r="V218" s="49"/>
      <c r="W218" s="49"/>
      <c r="X218" s="49"/>
      <c r="Y218" s="49"/>
      <c r="Z218" s="49"/>
    </row>
    <row r="219" spans="1:26" ht="15.75" customHeight="1" x14ac:dyDescent="0.2">
      <c r="A219" s="49"/>
      <c r="B219" s="49"/>
      <c r="C219" s="49"/>
      <c r="D219" s="49"/>
      <c r="E219" s="109"/>
      <c r="F219" s="109"/>
      <c r="G219" s="109"/>
      <c r="H219" s="109"/>
      <c r="I219" s="109"/>
      <c r="J219" s="109"/>
      <c r="K219" s="49"/>
      <c r="L219" s="49"/>
      <c r="M219" s="91"/>
      <c r="N219" s="49"/>
      <c r="O219" s="91"/>
      <c r="P219" s="49"/>
      <c r="Q219" s="49"/>
      <c r="R219" s="49"/>
      <c r="S219" s="49"/>
      <c r="T219" s="49"/>
      <c r="U219" s="49"/>
      <c r="V219" s="49"/>
      <c r="W219" s="49"/>
      <c r="X219" s="49"/>
      <c r="Y219" s="49"/>
      <c r="Z219" s="49"/>
    </row>
    <row r="220" spans="1:26" ht="15.75" customHeight="1" x14ac:dyDescent="0.2">
      <c r="A220" s="49"/>
      <c r="B220" s="49"/>
      <c r="C220" s="49"/>
      <c r="D220" s="49"/>
      <c r="E220" s="109"/>
      <c r="F220" s="109"/>
      <c r="G220" s="109"/>
      <c r="H220" s="109"/>
      <c r="I220" s="109"/>
      <c r="J220" s="109"/>
      <c r="K220" s="49"/>
      <c r="L220" s="49"/>
      <c r="M220" s="91"/>
      <c r="N220" s="49"/>
      <c r="O220" s="91"/>
      <c r="P220" s="49"/>
      <c r="Q220" s="49"/>
      <c r="R220" s="49"/>
      <c r="S220" s="49"/>
      <c r="T220" s="49"/>
      <c r="U220" s="49"/>
      <c r="V220" s="49"/>
      <c r="W220" s="49"/>
      <c r="X220" s="49"/>
      <c r="Y220" s="49"/>
      <c r="Z220" s="49"/>
    </row>
    <row r="221" spans="1:26" ht="15.75" customHeight="1" x14ac:dyDescent="0.2">
      <c r="A221" s="49"/>
      <c r="B221" s="49"/>
      <c r="C221" s="49"/>
      <c r="D221" s="49"/>
      <c r="E221" s="109"/>
      <c r="F221" s="109"/>
      <c r="G221" s="109"/>
      <c r="H221" s="109"/>
      <c r="I221" s="109"/>
      <c r="J221" s="109"/>
      <c r="K221" s="49"/>
      <c r="L221" s="49"/>
      <c r="M221" s="91"/>
      <c r="N221" s="49"/>
      <c r="O221" s="91"/>
      <c r="P221" s="49"/>
      <c r="Q221" s="49"/>
      <c r="R221" s="49"/>
      <c r="S221" s="49"/>
      <c r="T221" s="49"/>
      <c r="U221" s="49"/>
      <c r="V221" s="49"/>
      <c r="W221" s="49"/>
      <c r="X221" s="49"/>
      <c r="Y221" s="49"/>
      <c r="Z221" s="49"/>
    </row>
    <row r="222" spans="1:26" ht="15.75" customHeight="1" x14ac:dyDescent="0.2">
      <c r="A222" s="49"/>
      <c r="B222" s="49"/>
      <c r="C222" s="49"/>
      <c r="D222" s="49"/>
      <c r="E222" s="109"/>
      <c r="F222" s="109"/>
      <c r="G222" s="109"/>
      <c r="H222" s="109"/>
      <c r="I222" s="109"/>
      <c r="J222" s="109"/>
      <c r="K222" s="49"/>
      <c r="L222" s="49"/>
      <c r="M222" s="91"/>
      <c r="N222" s="49"/>
      <c r="O222" s="91"/>
      <c r="P222" s="49"/>
      <c r="Q222" s="49"/>
      <c r="R222" s="49"/>
      <c r="S222" s="49"/>
      <c r="T222" s="49"/>
      <c r="U222" s="49"/>
      <c r="V222" s="49"/>
      <c r="W222" s="49"/>
      <c r="X222" s="49"/>
      <c r="Y222" s="49"/>
      <c r="Z222" s="49"/>
    </row>
    <row r="223" spans="1:26" ht="15.75" customHeight="1" x14ac:dyDescent="0.2">
      <c r="A223" s="49"/>
      <c r="B223" s="49"/>
      <c r="C223" s="49"/>
      <c r="D223" s="49"/>
      <c r="E223" s="109"/>
      <c r="F223" s="109"/>
      <c r="G223" s="109"/>
      <c r="H223" s="109"/>
      <c r="I223" s="109"/>
      <c r="J223" s="109"/>
      <c r="K223" s="49"/>
      <c r="L223" s="49"/>
      <c r="M223" s="91"/>
      <c r="N223" s="49"/>
      <c r="O223" s="91"/>
      <c r="P223" s="49"/>
      <c r="Q223" s="49"/>
      <c r="R223" s="49"/>
      <c r="S223" s="49"/>
      <c r="T223" s="49"/>
      <c r="U223" s="49"/>
      <c r="V223" s="49"/>
      <c r="W223" s="49"/>
      <c r="X223" s="49"/>
      <c r="Y223" s="49"/>
      <c r="Z223" s="49"/>
    </row>
    <row r="224" spans="1:26" ht="15.75" customHeight="1" x14ac:dyDescent="0.2">
      <c r="A224" s="49"/>
      <c r="B224" s="49"/>
      <c r="C224" s="49"/>
      <c r="D224" s="49"/>
      <c r="E224" s="109"/>
      <c r="F224" s="109"/>
      <c r="G224" s="109"/>
      <c r="H224" s="109"/>
      <c r="I224" s="109"/>
      <c r="J224" s="109"/>
      <c r="K224" s="49"/>
      <c r="L224" s="49"/>
      <c r="M224" s="91"/>
      <c r="N224" s="49"/>
      <c r="O224" s="91"/>
      <c r="P224" s="49"/>
      <c r="Q224" s="49"/>
      <c r="R224" s="49"/>
      <c r="S224" s="49"/>
      <c r="T224" s="49"/>
      <c r="U224" s="49"/>
      <c r="V224" s="49"/>
      <c r="W224" s="49"/>
      <c r="X224" s="49"/>
      <c r="Y224" s="49"/>
      <c r="Z224" s="49"/>
    </row>
    <row r="225" spans="1:26" ht="15.75" customHeight="1" x14ac:dyDescent="0.2">
      <c r="A225" s="49"/>
      <c r="B225" s="49"/>
      <c r="C225" s="49"/>
      <c r="D225" s="49"/>
      <c r="E225" s="109"/>
      <c r="F225" s="109"/>
      <c r="G225" s="109"/>
      <c r="H225" s="109"/>
      <c r="I225" s="109"/>
      <c r="J225" s="109"/>
      <c r="K225" s="49"/>
      <c r="L225" s="49"/>
      <c r="M225" s="91"/>
      <c r="N225" s="49"/>
      <c r="O225" s="91"/>
      <c r="P225" s="49"/>
      <c r="Q225" s="49"/>
      <c r="R225" s="49"/>
      <c r="S225" s="49"/>
      <c r="T225" s="49"/>
      <c r="U225" s="49"/>
      <c r="V225" s="49"/>
      <c r="W225" s="49"/>
      <c r="X225" s="49"/>
      <c r="Y225" s="49"/>
      <c r="Z225" s="49"/>
    </row>
    <row r="226" spans="1:26" ht="15.75" customHeight="1" x14ac:dyDescent="0.2">
      <c r="A226" s="49"/>
      <c r="B226" s="49"/>
      <c r="C226" s="49"/>
      <c r="D226" s="49"/>
      <c r="E226" s="109"/>
      <c r="F226" s="109"/>
      <c r="G226" s="109"/>
      <c r="H226" s="109"/>
      <c r="I226" s="109"/>
      <c r="J226" s="109"/>
      <c r="K226" s="49"/>
      <c r="L226" s="49"/>
      <c r="M226" s="91"/>
      <c r="N226" s="49"/>
      <c r="O226" s="91"/>
      <c r="P226" s="49"/>
      <c r="Q226" s="49"/>
      <c r="R226" s="49"/>
      <c r="S226" s="49"/>
      <c r="T226" s="49"/>
      <c r="U226" s="49"/>
      <c r="V226" s="49"/>
      <c r="W226" s="49"/>
      <c r="X226" s="49"/>
      <c r="Y226" s="49"/>
      <c r="Z226" s="49"/>
    </row>
    <row r="227" spans="1:26" ht="15.75" customHeight="1" x14ac:dyDescent="0.2">
      <c r="A227" s="49"/>
      <c r="B227" s="49"/>
      <c r="C227" s="49"/>
      <c r="D227" s="49"/>
      <c r="E227" s="109"/>
      <c r="F227" s="109"/>
      <c r="G227" s="109"/>
      <c r="H227" s="109"/>
      <c r="I227" s="109"/>
      <c r="J227" s="109"/>
      <c r="K227" s="49"/>
      <c r="L227" s="49"/>
      <c r="M227" s="91"/>
      <c r="N227" s="49"/>
      <c r="O227" s="91"/>
      <c r="P227" s="49"/>
      <c r="Q227" s="49"/>
      <c r="R227" s="49"/>
      <c r="S227" s="49"/>
      <c r="T227" s="49"/>
      <c r="U227" s="49"/>
      <c r="V227" s="49"/>
      <c r="W227" s="49"/>
      <c r="X227" s="49"/>
      <c r="Y227" s="49"/>
      <c r="Z227" s="49"/>
    </row>
    <row r="228" spans="1:26" ht="15.75" customHeight="1" x14ac:dyDescent="0.2">
      <c r="A228" s="49"/>
      <c r="B228" s="49"/>
      <c r="C228" s="49"/>
      <c r="D228" s="49"/>
      <c r="E228" s="109"/>
      <c r="F228" s="109"/>
      <c r="G228" s="109"/>
      <c r="H228" s="109"/>
      <c r="I228" s="109"/>
      <c r="J228" s="109"/>
      <c r="K228" s="49"/>
      <c r="L228" s="49"/>
      <c r="M228" s="91"/>
      <c r="N228" s="49"/>
      <c r="O228" s="91"/>
      <c r="P228" s="49"/>
      <c r="Q228" s="49"/>
      <c r="R228" s="49"/>
      <c r="S228" s="49"/>
      <c r="T228" s="49"/>
      <c r="U228" s="49"/>
      <c r="V228" s="49"/>
      <c r="W228" s="49"/>
      <c r="X228" s="49"/>
      <c r="Y228" s="49"/>
      <c r="Z228" s="49"/>
    </row>
    <row r="229" spans="1:26" ht="15.75" customHeight="1" x14ac:dyDescent="0.2">
      <c r="A229" s="49"/>
      <c r="B229" s="49"/>
      <c r="C229" s="49"/>
      <c r="D229" s="49"/>
      <c r="E229" s="109"/>
      <c r="F229" s="109"/>
      <c r="G229" s="109"/>
      <c r="H229" s="109"/>
      <c r="I229" s="109"/>
      <c r="J229" s="109"/>
      <c r="K229" s="49"/>
      <c r="L229" s="49"/>
      <c r="M229" s="91"/>
      <c r="N229" s="49"/>
      <c r="O229" s="91"/>
      <c r="P229" s="49"/>
      <c r="Q229" s="49"/>
      <c r="R229" s="49"/>
      <c r="S229" s="49"/>
      <c r="T229" s="49"/>
      <c r="U229" s="49"/>
      <c r="V229" s="49"/>
      <c r="W229" s="49"/>
      <c r="X229" s="49"/>
      <c r="Y229" s="49"/>
      <c r="Z229" s="49"/>
    </row>
    <row r="230" spans="1:26" ht="15.75" customHeight="1" x14ac:dyDescent="0.2">
      <c r="A230" s="49"/>
      <c r="B230" s="49"/>
      <c r="C230" s="49"/>
      <c r="D230" s="49"/>
      <c r="E230" s="109"/>
      <c r="F230" s="109"/>
      <c r="G230" s="109"/>
      <c r="H230" s="109"/>
      <c r="I230" s="109"/>
      <c r="J230" s="109"/>
      <c r="K230" s="49"/>
      <c r="L230" s="49"/>
      <c r="M230" s="91"/>
      <c r="N230" s="49"/>
      <c r="O230" s="91"/>
      <c r="P230" s="49"/>
      <c r="Q230" s="49"/>
      <c r="R230" s="49"/>
      <c r="S230" s="49"/>
      <c r="T230" s="49"/>
      <c r="U230" s="49"/>
      <c r="V230" s="49"/>
      <c r="W230" s="49"/>
      <c r="X230" s="49"/>
      <c r="Y230" s="49"/>
      <c r="Z230" s="49"/>
    </row>
    <row r="231" spans="1:26" ht="15.75" customHeight="1" x14ac:dyDescent="0.2">
      <c r="A231" s="49"/>
      <c r="B231" s="49"/>
      <c r="C231" s="49"/>
      <c r="D231" s="49"/>
      <c r="E231" s="109"/>
      <c r="F231" s="109"/>
      <c r="G231" s="109"/>
      <c r="H231" s="109"/>
      <c r="I231" s="109"/>
      <c r="J231" s="109"/>
      <c r="K231" s="49"/>
      <c r="L231" s="49"/>
      <c r="M231" s="91"/>
      <c r="N231" s="49"/>
      <c r="O231" s="91"/>
      <c r="P231" s="49"/>
      <c r="Q231" s="49"/>
      <c r="R231" s="49"/>
      <c r="S231" s="49"/>
      <c r="T231" s="49"/>
      <c r="U231" s="49"/>
      <c r="V231" s="49"/>
      <c r="W231" s="49"/>
      <c r="X231" s="49"/>
      <c r="Y231" s="49"/>
      <c r="Z231" s="49"/>
    </row>
    <row r="232" spans="1:26" ht="15.75" customHeight="1" x14ac:dyDescent="0.2">
      <c r="A232" s="49"/>
      <c r="B232" s="49"/>
      <c r="C232" s="49"/>
      <c r="D232" s="49"/>
      <c r="E232" s="109"/>
      <c r="F232" s="109"/>
      <c r="G232" s="109"/>
      <c r="H232" s="109"/>
      <c r="I232" s="109"/>
      <c r="J232" s="109"/>
      <c r="K232" s="49"/>
      <c r="L232" s="49"/>
      <c r="M232" s="91"/>
      <c r="N232" s="49"/>
      <c r="O232" s="91"/>
      <c r="P232" s="49"/>
      <c r="Q232" s="49"/>
      <c r="R232" s="49"/>
      <c r="S232" s="49"/>
      <c r="T232" s="49"/>
      <c r="U232" s="49"/>
      <c r="V232" s="49"/>
      <c r="W232" s="49"/>
      <c r="X232" s="49"/>
      <c r="Y232" s="49"/>
      <c r="Z232" s="49"/>
    </row>
    <row r="233" spans="1:26" ht="15.75" customHeight="1" x14ac:dyDescent="0.2">
      <c r="A233" s="49"/>
      <c r="B233" s="49"/>
      <c r="C233" s="49"/>
      <c r="D233" s="49"/>
      <c r="E233" s="109"/>
      <c r="F233" s="109"/>
      <c r="G233" s="109"/>
      <c r="H233" s="109"/>
      <c r="I233" s="109"/>
      <c r="J233" s="109"/>
      <c r="K233" s="49"/>
      <c r="L233" s="49"/>
      <c r="M233" s="91"/>
      <c r="N233" s="49"/>
      <c r="O233" s="91"/>
      <c r="P233" s="49"/>
      <c r="Q233" s="49"/>
      <c r="R233" s="49"/>
      <c r="S233" s="49"/>
      <c r="T233" s="49"/>
      <c r="U233" s="49"/>
      <c r="V233" s="49"/>
      <c r="W233" s="49"/>
      <c r="X233" s="49"/>
      <c r="Y233" s="49"/>
      <c r="Z233" s="49"/>
    </row>
    <row r="234" spans="1:26" ht="15.75" customHeight="1" x14ac:dyDescent="0.2">
      <c r="A234" s="49"/>
      <c r="B234" s="49"/>
      <c r="C234" s="49"/>
      <c r="D234" s="49"/>
      <c r="E234" s="109"/>
      <c r="F234" s="109"/>
      <c r="G234" s="109"/>
      <c r="H234" s="109"/>
      <c r="I234" s="109"/>
      <c r="J234" s="109"/>
      <c r="K234" s="49"/>
      <c r="L234" s="49"/>
      <c r="M234" s="91"/>
      <c r="N234" s="49"/>
      <c r="O234" s="91"/>
      <c r="P234" s="49"/>
      <c r="Q234" s="49"/>
      <c r="R234" s="49"/>
      <c r="S234" s="49"/>
      <c r="T234" s="49"/>
      <c r="U234" s="49"/>
      <c r="V234" s="49"/>
      <c r="W234" s="49"/>
      <c r="X234" s="49"/>
      <c r="Y234" s="49"/>
      <c r="Z234" s="49"/>
    </row>
    <row r="235" spans="1:26" ht="15.75" customHeight="1" x14ac:dyDescent="0.2">
      <c r="A235" s="49"/>
      <c r="B235" s="49"/>
      <c r="C235" s="49"/>
      <c r="D235" s="49"/>
      <c r="E235" s="109"/>
      <c r="F235" s="109"/>
      <c r="G235" s="109"/>
      <c r="H235" s="109"/>
      <c r="I235" s="109"/>
      <c r="J235" s="109"/>
      <c r="K235" s="49"/>
      <c r="L235" s="49"/>
      <c r="M235" s="91"/>
      <c r="N235" s="49"/>
      <c r="O235" s="91"/>
      <c r="P235" s="49"/>
      <c r="Q235" s="49"/>
      <c r="R235" s="49"/>
      <c r="S235" s="49"/>
      <c r="T235" s="49"/>
      <c r="U235" s="49"/>
      <c r="V235" s="49"/>
      <c r="W235" s="49"/>
      <c r="X235" s="49"/>
      <c r="Y235" s="49"/>
      <c r="Z235" s="49"/>
    </row>
    <row r="236" spans="1:26" ht="15.75" customHeight="1" x14ac:dyDescent="0.2">
      <c r="A236" s="49"/>
      <c r="B236" s="49"/>
      <c r="C236" s="49"/>
      <c r="D236" s="49"/>
      <c r="E236" s="109"/>
      <c r="F236" s="109"/>
      <c r="G236" s="109"/>
      <c r="H236" s="109"/>
      <c r="I236" s="109"/>
      <c r="J236" s="109"/>
      <c r="K236" s="49"/>
      <c r="L236" s="49"/>
      <c r="M236" s="91"/>
      <c r="N236" s="49"/>
      <c r="O236" s="91"/>
      <c r="P236" s="49"/>
      <c r="Q236" s="49"/>
      <c r="R236" s="49"/>
      <c r="S236" s="49"/>
      <c r="T236" s="49"/>
      <c r="U236" s="49"/>
      <c r="V236" s="49"/>
      <c r="W236" s="49"/>
      <c r="X236" s="49"/>
      <c r="Y236" s="49"/>
      <c r="Z236" s="49"/>
    </row>
    <row r="237" spans="1:26" ht="15.75" customHeight="1" x14ac:dyDescent="0.2">
      <c r="A237" s="49"/>
      <c r="B237" s="49"/>
      <c r="C237" s="49"/>
      <c r="D237" s="49"/>
      <c r="E237" s="109"/>
      <c r="F237" s="109"/>
      <c r="G237" s="109"/>
      <c r="H237" s="109"/>
      <c r="I237" s="109"/>
      <c r="J237" s="109"/>
      <c r="K237" s="49"/>
      <c r="L237" s="49"/>
      <c r="M237" s="91"/>
      <c r="N237" s="49"/>
      <c r="O237" s="91"/>
      <c r="P237" s="49"/>
      <c r="Q237" s="49"/>
      <c r="R237" s="49"/>
      <c r="S237" s="49"/>
      <c r="T237" s="49"/>
      <c r="U237" s="49"/>
      <c r="V237" s="49"/>
      <c r="W237" s="49"/>
      <c r="X237" s="49"/>
      <c r="Y237" s="49"/>
      <c r="Z237" s="49"/>
    </row>
    <row r="238" spans="1:26" ht="15.75" customHeight="1" x14ac:dyDescent="0.2">
      <c r="A238" s="49"/>
      <c r="B238" s="49"/>
      <c r="C238" s="49"/>
      <c r="D238" s="49"/>
      <c r="E238" s="109"/>
      <c r="F238" s="109"/>
      <c r="G238" s="109"/>
      <c r="H238" s="109"/>
      <c r="I238" s="109"/>
      <c r="J238" s="109"/>
      <c r="K238" s="49"/>
      <c r="L238" s="49"/>
      <c r="M238" s="91"/>
      <c r="N238" s="49"/>
      <c r="O238" s="91"/>
      <c r="P238" s="49"/>
      <c r="Q238" s="49"/>
      <c r="R238" s="49"/>
      <c r="S238" s="49"/>
      <c r="T238" s="49"/>
      <c r="U238" s="49"/>
      <c r="V238" s="49"/>
      <c r="W238" s="49"/>
      <c r="X238" s="49"/>
      <c r="Y238" s="49"/>
      <c r="Z238" s="49"/>
    </row>
    <row r="239" spans="1:26" ht="15.75" customHeight="1" x14ac:dyDescent="0.2">
      <c r="A239" s="49"/>
      <c r="B239" s="49"/>
      <c r="C239" s="49"/>
      <c r="D239" s="49"/>
      <c r="E239" s="109"/>
      <c r="F239" s="109"/>
      <c r="G239" s="109"/>
      <c r="H239" s="109"/>
      <c r="I239" s="109"/>
      <c r="J239" s="109"/>
      <c r="K239" s="49"/>
      <c r="L239" s="49"/>
      <c r="M239" s="91"/>
      <c r="N239" s="49"/>
      <c r="O239" s="91"/>
      <c r="P239" s="49"/>
      <c r="Q239" s="49"/>
      <c r="R239" s="49"/>
      <c r="S239" s="49"/>
      <c r="T239" s="49"/>
      <c r="U239" s="49"/>
      <c r="V239" s="49"/>
      <c r="W239" s="49"/>
      <c r="X239" s="49"/>
      <c r="Y239" s="49"/>
      <c r="Z239" s="49"/>
    </row>
    <row r="240" spans="1:26" ht="15.75" customHeight="1" x14ac:dyDescent="0.2">
      <c r="A240" s="49"/>
      <c r="B240" s="49"/>
      <c r="C240" s="49"/>
      <c r="D240" s="49"/>
      <c r="E240" s="109"/>
      <c r="F240" s="109"/>
      <c r="G240" s="109"/>
      <c r="H240" s="109"/>
      <c r="I240" s="109"/>
      <c r="J240" s="109"/>
      <c r="K240" s="49"/>
      <c r="L240" s="49"/>
      <c r="M240" s="91"/>
      <c r="N240" s="49"/>
      <c r="O240" s="91"/>
      <c r="P240" s="49"/>
      <c r="Q240" s="49"/>
      <c r="R240" s="49"/>
      <c r="S240" s="49"/>
      <c r="T240" s="49"/>
      <c r="U240" s="49"/>
      <c r="V240" s="49"/>
      <c r="W240" s="49"/>
      <c r="X240" s="49"/>
      <c r="Y240" s="49"/>
      <c r="Z240" s="49"/>
    </row>
    <row r="241" spans="1:26" ht="15.75" customHeight="1" x14ac:dyDescent="0.2">
      <c r="A241" s="49"/>
      <c r="B241" s="49"/>
      <c r="C241" s="49"/>
      <c r="D241" s="49"/>
      <c r="E241" s="109"/>
      <c r="F241" s="109"/>
      <c r="G241" s="109"/>
      <c r="H241" s="109"/>
      <c r="I241" s="109"/>
      <c r="J241" s="109"/>
      <c r="K241" s="49"/>
      <c r="L241" s="49"/>
      <c r="M241" s="91"/>
      <c r="N241" s="49"/>
      <c r="O241" s="91"/>
      <c r="P241" s="49"/>
      <c r="Q241" s="49"/>
      <c r="R241" s="49"/>
      <c r="S241" s="49"/>
      <c r="T241" s="49"/>
      <c r="U241" s="49"/>
      <c r="V241" s="49"/>
      <c r="W241" s="49"/>
      <c r="X241" s="49"/>
      <c r="Y241" s="49"/>
      <c r="Z241" s="49"/>
    </row>
    <row r="242" spans="1:26" ht="15.75" customHeight="1" x14ac:dyDescent="0.2">
      <c r="A242" s="49"/>
      <c r="B242" s="49"/>
      <c r="C242" s="49"/>
      <c r="D242" s="49"/>
      <c r="E242" s="109"/>
      <c r="F242" s="109"/>
      <c r="G242" s="109"/>
      <c r="H242" s="109"/>
      <c r="I242" s="109"/>
      <c r="J242" s="109"/>
      <c r="K242" s="49"/>
      <c r="L242" s="49"/>
      <c r="M242" s="91"/>
      <c r="N242" s="49"/>
      <c r="O242" s="91"/>
      <c r="P242" s="49"/>
      <c r="Q242" s="49"/>
      <c r="R242" s="49"/>
      <c r="S242" s="49"/>
      <c r="T242" s="49"/>
      <c r="U242" s="49"/>
      <c r="V242" s="49"/>
      <c r="W242" s="49"/>
      <c r="X242" s="49"/>
      <c r="Y242" s="49"/>
      <c r="Z242" s="49"/>
    </row>
    <row r="243" spans="1:26" ht="15.75" customHeight="1" x14ac:dyDescent="0.2">
      <c r="A243" s="49"/>
      <c r="B243" s="49"/>
      <c r="C243" s="49"/>
      <c r="D243" s="49"/>
      <c r="E243" s="109"/>
      <c r="F243" s="109"/>
      <c r="G243" s="109"/>
      <c r="H243" s="109"/>
      <c r="I243" s="109"/>
      <c r="J243" s="109"/>
      <c r="K243" s="49"/>
      <c r="L243" s="49"/>
      <c r="M243" s="91"/>
      <c r="N243" s="49"/>
      <c r="O243" s="91"/>
      <c r="P243" s="49"/>
      <c r="Q243" s="49"/>
      <c r="R243" s="49"/>
      <c r="S243" s="49"/>
      <c r="T243" s="49"/>
      <c r="U243" s="49"/>
      <c r="V243" s="49"/>
      <c r="W243" s="49"/>
      <c r="X243" s="49"/>
      <c r="Y243" s="49"/>
      <c r="Z243" s="49"/>
    </row>
    <row r="244" spans="1:26" ht="15.75" customHeight="1" x14ac:dyDescent="0.2">
      <c r="A244" s="49"/>
      <c r="B244" s="49"/>
      <c r="C244" s="49"/>
      <c r="D244" s="49"/>
      <c r="E244" s="109"/>
      <c r="F244" s="109"/>
      <c r="G244" s="109"/>
      <c r="H244" s="109"/>
      <c r="I244" s="109"/>
      <c r="J244" s="109"/>
      <c r="K244" s="49"/>
      <c r="L244" s="49"/>
      <c r="M244" s="91"/>
      <c r="N244" s="49"/>
      <c r="O244" s="91"/>
      <c r="P244" s="49"/>
      <c r="Q244" s="49"/>
      <c r="R244" s="49"/>
      <c r="S244" s="49"/>
      <c r="T244" s="49"/>
      <c r="U244" s="49"/>
      <c r="V244" s="49"/>
      <c r="W244" s="49"/>
      <c r="X244" s="49"/>
      <c r="Y244" s="49"/>
      <c r="Z244" s="49"/>
    </row>
    <row r="245" spans="1:26" ht="15.75" customHeight="1" x14ac:dyDescent="0.2">
      <c r="A245" s="49"/>
      <c r="B245" s="49"/>
      <c r="C245" s="49"/>
      <c r="D245" s="49"/>
      <c r="E245" s="109"/>
      <c r="F245" s="109"/>
      <c r="G245" s="109"/>
      <c r="H245" s="109"/>
      <c r="I245" s="109"/>
      <c r="J245" s="109"/>
      <c r="K245" s="49"/>
      <c r="L245" s="49"/>
      <c r="M245" s="91"/>
      <c r="N245" s="49"/>
      <c r="O245" s="91"/>
      <c r="P245" s="49"/>
      <c r="Q245" s="49"/>
      <c r="R245" s="49"/>
      <c r="S245" s="49"/>
      <c r="T245" s="49"/>
      <c r="U245" s="49"/>
      <c r="V245" s="49"/>
      <c r="W245" s="49"/>
      <c r="X245" s="49"/>
      <c r="Y245" s="49"/>
      <c r="Z245" s="49"/>
    </row>
    <row r="246" spans="1:26" ht="15.75" customHeight="1" x14ac:dyDescent="0.2">
      <c r="A246" s="49"/>
      <c r="B246" s="49"/>
      <c r="C246" s="49"/>
      <c r="D246" s="49"/>
      <c r="E246" s="109"/>
      <c r="F246" s="109"/>
      <c r="G246" s="109"/>
      <c r="H246" s="109"/>
      <c r="I246" s="109"/>
      <c r="J246" s="109"/>
      <c r="K246" s="49"/>
      <c r="L246" s="49"/>
      <c r="M246" s="91"/>
      <c r="N246" s="49"/>
      <c r="O246" s="91"/>
      <c r="P246" s="49"/>
      <c r="Q246" s="49"/>
      <c r="R246" s="49"/>
      <c r="S246" s="49"/>
      <c r="T246" s="49"/>
      <c r="U246" s="49"/>
      <c r="V246" s="49"/>
      <c r="W246" s="49"/>
      <c r="X246" s="49"/>
      <c r="Y246" s="49"/>
      <c r="Z246" s="49"/>
    </row>
    <row r="247" spans="1:26" ht="15.75" customHeight="1" x14ac:dyDescent="0.2">
      <c r="A247" s="49"/>
      <c r="B247" s="49"/>
      <c r="C247" s="49"/>
      <c r="D247" s="49"/>
      <c r="E247" s="109"/>
      <c r="F247" s="109"/>
      <c r="G247" s="109"/>
      <c r="H247" s="109"/>
      <c r="I247" s="109"/>
      <c r="J247" s="109"/>
      <c r="K247" s="49"/>
      <c r="L247" s="49"/>
      <c r="M247" s="91"/>
      <c r="N247" s="49"/>
      <c r="O247" s="91"/>
      <c r="P247" s="49"/>
      <c r="Q247" s="49"/>
      <c r="R247" s="49"/>
      <c r="S247" s="49"/>
      <c r="T247" s="49"/>
      <c r="U247" s="49"/>
      <c r="V247" s="49"/>
      <c r="W247" s="49"/>
      <c r="X247" s="49"/>
      <c r="Y247" s="49"/>
      <c r="Z247" s="49"/>
    </row>
    <row r="248" spans="1:26" ht="15.75" customHeight="1" x14ac:dyDescent="0.2">
      <c r="A248" s="49"/>
      <c r="B248" s="49"/>
      <c r="C248" s="49"/>
      <c r="D248" s="49"/>
      <c r="E248" s="109"/>
      <c r="F248" s="109"/>
      <c r="G248" s="109"/>
      <c r="H248" s="109"/>
      <c r="I248" s="109"/>
      <c r="J248" s="109"/>
      <c r="K248" s="49"/>
      <c r="L248" s="49"/>
      <c r="M248" s="91"/>
      <c r="N248" s="49"/>
      <c r="O248" s="91"/>
      <c r="P248" s="49"/>
      <c r="Q248" s="49"/>
      <c r="R248" s="49"/>
      <c r="S248" s="49"/>
      <c r="T248" s="49"/>
      <c r="U248" s="49"/>
      <c r="V248" s="49"/>
      <c r="W248" s="49"/>
      <c r="X248" s="49"/>
      <c r="Y248" s="49"/>
      <c r="Z248" s="49"/>
    </row>
    <row r="249" spans="1:26" ht="15.75" customHeight="1" x14ac:dyDescent="0.2">
      <c r="A249" s="49"/>
      <c r="B249" s="49"/>
      <c r="C249" s="49"/>
      <c r="D249" s="49"/>
      <c r="E249" s="109"/>
      <c r="F249" s="109"/>
      <c r="G249" s="109"/>
      <c r="H249" s="109"/>
      <c r="I249" s="109"/>
      <c r="J249" s="109"/>
      <c r="K249" s="49"/>
      <c r="L249" s="49"/>
      <c r="M249" s="91"/>
      <c r="N249" s="49"/>
      <c r="O249" s="91"/>
      <c r="P249" s="49"/>
      <c r="Q249" s="49"/>
      <c r="R249" s="49"/>
      <c r="S249" s="49"/>
      <c r="T249" s="49"/>
      <c r="U249" s="49"/>
      <c r="V249" s="49"/>
      <c r="W249" s="49"/>
      <c r="X249" s="49"/>
      <c r="Y249" s="49"/>
      <c r="Z249" s="49"/>
    </row>
    <row r="250" spans="1:26" ht="15.75" customHeight="1" x14ac:dyDescent="0.2">
      <c r="A250" s="49"/>
      <c r="B250" s="49"/>
      <c r="C250" s="49"/>
      <c r="D250" s="49"/>
      <c r="E250" s="109"/>
      <c r="F250" s="109"/>
      <c r="G250" s="109"/>
      <c r="H250" s="109"/>
      <c r="I250" s="109"/>
      <c r="J250" s="109"/>
      <c r="K250" s="49"/>
      <c r="L250" s="49"/>
      <c r="M250" s="91"/>
      <c r="N250" s="49"/>
      <c r="O250" s="91"/>
      <c r="P250" s="49"/>
      <c r="Q250" s="49"/>
      <c r="R250" s="49"/>
      <c r="S250" s="49"/>
      <c r="T250" s="49"/>
      <c r="U250" s="49"/>
      <c r="V250" s="49"/>
      <c r="W250" s="49"/>
      <c r="X250" s="49"/>
      <c r="Y250" s="49"/>
      <c r="Z250" s="49"/>
    </row>
    <row r="251" spans="1:26" ht="15.75" customHeight="1" x14ac:dyDescent="0.2">
      <c r="A251" s="49"/>
      <c r="B251" s="49"/>
      <c r="C251" s="49"/>
      <c r="D251" s="49"/>
      <c r="E251" s="109"/>
      <c r="F251" s="109"/>
      <c r="G251" s="109"/>
      <c r="H251" s="109"/>
      <c r="I251" s="109"/>
      <c r="J251" s="109"/>
      <c r="K251" s="49"/>
      <c r="L251" s="49"/>
      <c r="M251" s="91"/>
      <c r="N251" s="49"/>
      <c r="O251" s="91"/>
      <c r="P251" s="49"/>
      <c r="Q251" s="49"/>
      <c r="R251" s="49"/>
      <c r="S251" s="49"/>
      <c r="T251" s="49"/>
      <c r="U251" s="49"/>
      <c r="V251" s="49"/>
      <c r="W251" s="49"/>
      <c r="X251" s="49"/>
      <c r="Y251" s="49"/>
      <c r="Z251" s="49"/>
    </row>
    <row r="252" spans="1:26" ht="15.75" customHeight="1" x14ac:dyDescent="0.2">
      <c r="A252" s="49"/>
      <c r="B252" s="49"/>
      <c r="C252" s="49"/>
      <c r="D252" s="49"/>
      <c r="E252" s="109"/>
      <c r="F252" s="109"/>
      <c r="G252" s="109"/>
      <c r="H252" s="109"/>
      <c r="I252" s="109"/>
      <c r="J252" s="109"/>
      <c r="K252" s="49"/>
      <c r="L252" s="49"/>
      <c r="M252" s="91"/>
      <c r="N252" s="49"/>
      <c r="O252" s="91"/>
      <c r="P252" s="49"/>
      <c r="Q252" s="49"/>
      <c r="R252" s="49"/>
      <c r="S252" s="49"/>
      <c r="T252" s="49"/>
      <c r="U252" s="49"/>
      <c r="V252" s="49"/>
      <c r="W252" s="49"/>
      <c r="X252" s="49"/>
      <c r="Y252" s="49"/>
      <c r="Z252" s="49"/>
    </row>
    <row r="253" spans="1:26" ht="15.75" customHeight="1" x14ac:dyDescent="0.2">
      <c r="A253" s="49"/>
      <c r="B253" s="49"/>
      <c r="C253" s="49"/>
      <c r="D253" s="49"/>
      <c r="E253" s="109"/>
      <c r="F253" s="109"/>
      <c r="G253" s="109"/>
      <c r="H253" s="109"/>
      <c r="I253" s="109"/>
      <c r="J253" s="109"/>
      <c r="K253" s="49"/>
      <c r="L253" s="49"/>
      <c r="M253" s="91"/>
      <c r="N253" s="49"/>
      <c r="O253" s="91"/>
      <c r="P253" s="49"/>
      <c r="Q253" s="49"/>
      <c r="R253" s="49"/>
      <c r="S253" s="49"/>
      <c r="T253" s="49"/>
      <c r="U253" s="49"/>
      <c r="V253" s="49"/>
      <c r="W253" s="49"/>
      <c r="X253" s="49"/>
      <c r="Y253" s="49"/>
      <c r="Z253" s="49"/>
    </row>
    <row r="254" spans="1:26" ht="15.75" customHeight="1" x14ac:dyDescent="0.2">
      <c r="A254" s="49"/>
      <c r="B254" s="49"/>
      <c r="C254" s="49"/>
      <c r="D254" s="49"/>
      <c r="E254" s="109"/>
      <c r="F254" s="109"/>
      <c r="G254" s="109"/>
      <c r="H254" s="109"/>
      <c r="I254" s="109"/>
      <c r="J254" s="109"/>
      <c r="K254" s="49"/>
      <c r="L254" s="49"/>
      <c r="M254" s="91"/>
      <c r="N254" s="49"/>
      <c r="O254" s="91"/>
      <c r="P254" s="49"/>
      <c r="Q254" s="49"/>
      <c r="R254" s="49"/>
      <c r="S254" s="49"/>
      <c r="T254" s="49"/>
      <c r="U254" s="49"/>
      <c r="V254" s="49"/>
      <c r="W254" s="49"/>
      <c r="X254" s="49"/>
      <c r="Y254" s="49"/>
      <c r="Z254" s="49"/>
    </row>
    <row r="255" spans="1:26" ht="15.75" customHeight="1" x14ac:dyDescent="0.2">
      <c r="A255" s="49"/>
      <c r="B255" s="49"/>
      <c r="C255" s="49"/>
      <c r="D255" s="49"/>
      <c r="E255" s="109"/>
      <c r="F255" s="109"/>
      <c r="G255" s="109"/>
      <c r="H255" s="109"/>
      <c r="I255" s="109"/>
      <c r="J255" s="109"/>
      <c r="K255" s="49"/>
      <c r="L255" s="49"/>
      <c r="M255" s="91"/>
      <c r="N255" s="49"/>
      <c r="O255" s="91"/>
      <c r="P255" s="49"/>
      <c r="Q255" s="49"/>
      <c r="R255" s="49"/>
      <c r="S255" s="49"/>
      <c r="T255" s="49"/>
      <c r="U255" s="49"/>
      <c r="V255" s="49"/>
      <c r="W255" s="49"/>
      <c r="X255" s="49"/>
      <c r="Y255" s="49"/>
      <c r="Z255" s="49"/>
    </row>
    <row r="256" spans="1:26" ht="15.75" customHeight="1" x14ac:dyDescent="0.2">
      <c r="A256" s="49"/>
      <c r="B256" s="49"/>
      <c r="C256" s="49"/>
      <c r="D256" s="49"/>
      <c r="E256" s="109"/>
      <c r="F256" s="109"/>
      <c r="G256" s="109"/>
      <c r="H256" s="109"/>
      <c r="I256" s="109"/>
      <c r="J256" s="109"/>
      <c r="K256" s="49"/>
      <c r="L256" s="49"/>
      <c r="M256" s="91"/>
      <c r="N256" s="49"/>
      <c r="O256" s="91"/>
      <c r="P256" s="49"/>
      <c r="Q256" s="49"/>
      <c r="R256" s="49"/>
      <c r="S256" s="49"/>
      <c r="T256" s="49"/>
      <c r="U256" s="49"/>
      <c r="V256" s="49"/>
      <c r="W256" s="49"/>
      <c r="X256" s="49"/>
      <c r="Y256" s="49"/>
      <c r="Z256" s="49"/>
    </row>
    <row r="257" spans="1:26" ht="15.75" customHeight="1" x14ac:dyDescent="0.2">
      <c r="A257" s="49"/>
      <c r="B257" s="49"/>
      <c r="C257" s="49"/>
      <c r="D257" s="49"/>
      <c r="E257" s="109"/>
      <c r="F257" s="109"/>
      <c r="G257" s="109"/>
      <c r="H257" s="109"/>
      <c r="I257" s="109"/>
      <c r="J257" s="109"/>
      <c r="K257" s="49"/>
      <c r="L257" s="49"/>
      <c r="M257" s="91"/>
      <c r="N257" s="49"/>
      <c r="O257" s="91"/>
      <c r="P257" s="49"/>
      <c r="Q257" s="49"/>
      <c r="R257" s="49"/>
      <c r="S257" s="49"/>
      <c r="T257" s="49"/>
      <c r="U257" s="49"/>
      <c r="V257" s="49"/>
      <c r="W257" s="49"/>
      <c r="X257" s="49"/>
      <c r="Y257" s="49"/>
      <c r="Z257" s="49"/>
    </row>
    <row r="258" spans="1:26" ht="15.75" customHeight="1" x14ac:dyDescent="0.2">
      <c r="A258" s="49"/>
      <c r="B258" s="49"/>
      <c r="C258" s="49"/>
      <c r="D258" s="49"/>
      <c r="E258" s="109"/>
      <c r="F258" s="109"/>
      <c r="G258" s="109"/>
      <c r="H258" s="109"/>
      <c r="I258" s="109"/>
      <c r="J258" s="109"/>
      <c r="K258" s="49"/>
      <c r="L258" s="49"/>
      <c r="M258" s="91"/>
      <c r="N258" s="49"/>
      <c r="O258" s="91"/>
      <c r="P258" s="49"/>
      <c r="Q258" s="49"/>
      <c r="R258" s="49"/>
      <c r="S258" s="49"/>
      <c r="T258" s="49"/>
      <c r="U258" s="49"/>
      <c r="V258" s="49"/>
      <c r="W258" s="49"/>
      <c r="X258" s="49"/>
      <c r="Y258" s="49"/>
      <c r="Z258" s="49"/>
    </row>
    <row r="259" spans="1:26" ht="15.75" customHeight="1" x14ac:dyDescent="0.2">
      <c r="A259" s="49"/>
      <c r="B259" s="49"/>
      <c r="C259" s="49"/>
      <c r="D259" s="49"/>
      <c r="E259" s="109"/>
      <c r="F259" s="109"/>
      <c r="G259" s="109"/>
      <c r="H259" s="109"/>
      <c r="I259" s="109"/>
      <c r="J259" s="109"/>
      <c r="K259" s="49"/>
      <c r="L259" s="49"/>
      <c r="M259" s="91"/>
      <c r="N259" s="49"/>
      <c r="O259" s="91"/>
      <c r="P259" s="49"/>
      <c r="Q259" s="49"/>
      <c r="R259" s="49"/>
      <c r="S259" s="49"/>
      <c r="T259" s="49"/>
      <c r="U259" s="49"/>
      <c r="V259" s="49"/>
      <c r="W259" s="49"/>
      <c r="X259" s="49"/>
      <c r="Y259" s="49"/>
      <c r="Z259" s="49"/>
    </row>
    <row r="260" spans="1:26" ht="15.75" customHeight="1" x14ac:dyDescent="0.2">
      <c r="A260" s="49"/>
      <c r="B260" s="49"/>
      <c r="C260" s="49"/>
      <c r="D260" s="49"/>
      <c r="E260" s="109"/>
      <c r="F260" s="109"/>
      <c r="G260" s="109"/>
      <c r="H260" s="109"/>
      <c r="I260" s="109"/>
      <c r="J260" s="109"/>
      <c r="K260" s="49"/>
      <c r="L260" s="49"/>
      <c r="M260" s="91"/>
      <c r="N260" s="49"/>
      <c r="O260" s="91"/>
      <c r="P260" s="49"/>
      <c r="Q260" s="49"/>
      <c r="R260" s="49"/>
      <c r="S260" s="49"/>
      <c r="T260" s="49"/>
      <c r="U260" s="49"/>
      <c r="V260" s="49"/>
      <c r="W260" s="49"/>
      <c r="X260" s="49"/>
      <c r="Y260" s="49"/>
      <c r="Z260" s="49"/>
    </row>
    <row r="261" spans="1:26" ht="15.75" customHeight="1" x14ac:dyDescent="0.2">
      <c r="A261" s="49"/>
      <c r="B261" s="49"/>
      <c r="C261" s="49"/>
      <c r="D261" s="49"/>
      <c r="E261" s="109"/>
      <c r="F261" s="109"/>
      <c r="G261" s="109"/>
      <c r="H261" s="109"/>
      <c r="I261" s="109"/>
      <c r="J261" s="109"/>
      <c r="K261" s="49"/>
      <c r="L261" s="49"/>
      <c r="M261" s="91"/>
      <c r="N261" s="49"/>
      <c r="O261" s="91"/>
      <c r="P261" s="49"/>
      <c r="Q261" s="49"/>
      <c r="R261" s="49"/>
      <c r="S261" s="49"/>
      <c r="T261" s="49"/>
      <c r="U261" s="49"/>
      <c r="V261" s="49"/>
      <c r="W261" s="49"/>
      <c r="X261" s="49"/>
      <c r="Y261" s="49"/>
      <c r="Z261" s="49"/>
    </row>
    <row r="262" spans="1:26" ht="15.75" customHeight="1" x14ac:dyDescent="0.2">
      <c r="A262" s="49"/>
      <c r="B262" s="49"/>
      <c r="C262" s="49"/>
      <c r="D262" s="49"/>
      <c r="E262" s="109"/>
      <c r="F262" s="109"/>
      <c r="G262" s="109"/>
      <c r="H262" s="109"/>
      <c r="I262" s="109"/>
      <c r="J262" s="109"/>
      <c r="K262" s="49"/>
      <c r="L262" s="49"/>
      <c r="M262" s="91"/>
      <c r="N262" s="49"/>
      <c r="O262" s="91"/>
      <c r="P262" s="49"/>
      <c r="Q262" s="49"/>
      <c r="R262" s="49"/>
      <c r="S262" s="49"/>
      <c r="T262" s="49"/>
      <c r="U262" s="49"/>
      <c r="V262" s="49"/>
      <c r="W262" s="49"/>
      <c r="X262" s="49"/>
      <c r="Y262" s="49"/>
      <c r="Z262" s="49"/>
    </row>
    <row r="263" spans="1:26" ht="15.75" customHeight="1" x14ac:dyDescent="0.2">
      <c r="A263" s="49"/>
      <c r="B263" s="49"/>
      <c r="C263" s="49"/>
      <c r="D263" s="49"/>
      <c r="E263" s="109"/>
      <c r="F263" s="109"/>
      <c r="G263" s="109"/>
      <c r="H263" s="109"/>
      <c r="I263" s="109"/>
      <c r="J263" s="109"/>
      <c r="K263" s="49"/>
      <c r="L263" s="49"/>
      <c r="M263" s="91"/>
      <c r="N263" s="49"/>
      <c r="O263" s="91"/>
      <c r="P263" s="49"/>
      <c r="Q263" s="49"/>
      <c r="R263" s="49"/>
      <c r="S263" s="49"/>
      <c r="T263" s="49"/>
      <c r="U263" s="49"/>
      <c r="V263" s="49"/>
      <c r="W263" s="49"/>
      <c r="X263" s="49"/>
      <c r="Y263" s="49"/>
      <c r="Z263" s="49"/>
    </row>
    <row r="264" spans="1:26" ht="15.75" customHeight="1" x14ac:dyDescent="0.2">
      <c r="A264" s="49"/>
      <c r="B264" s="49"/>
      <c r="C264" s="49"/>
      <c r="D264" s="49"/>
      <c r="E264" s="109"/>
      <c r="F264" s="109"/>
      <c r="G264" s="109"/>
      <c r="H264" s="109"/>
      <c r="I264" s="109"/>
      <c r="J264" s="109"/>
      <c r="K264" s="49"/>
      <c r="L264" s="49"/>
      <c r="M264" s="91"/>
      <c r="N264" s="49"/>
      <c r="O264" s="91"/>
      <c r="P264" s="49"/>
      <c r="Q264" s="49"/>
      <c r="R264" s="49"/>
      <c r="S264" s="49"/>
      <c r="T264" s="49"/>
      <c r="U264" s="49"/>
      <c r="V264" s="49"/>
      <c r="W264" s="49"/>
      <c r="X264" s="49"/>
      <c r="Y264" s="49"/>
      <c r="Z264" s="49"/>
    </row>
    <row r="265" spans="1:26" ht="15.75" customHeight="1" x14ac:dyDescent="0.2">
      <c r="A265" s="49"/>
      <c r="B265" s="49"/>
      <c r="C265" s="49"/>
      <c r="D265" s="49"/>
      <c r="E265" s="109"/>
      <c r="F265" s="109"/>
      <c r="G265" s="109"/>
      <c r="H265" s="109"/>
      <c r="I265" s="109"/>
      <c r="J265" s="109"/>
      <c r="K265" s="49"/>
      <c r="L265" s="49"/>
      <c r="M265" s="91"/>
      <c r="N265" s="49"/>
      <c r="O265" s="91"/>
      <c r="P265" s="49"/>
      <c r="Q265" s="49"/>
      <c r="R265" s="49"/>
      <c r="S265" s="49"/>
      <c r="T265" s="49"/>
      <c r="U265" s="49"/>
      <c r="V265" s="49"/>
      <c r="W265" s="49"/>
      <c r="X265" s="49"/>
      <c r="Y265" s="49"/>
      <c r="Z265" s="49"/>
    </row>
    <row r="266" spans="1:26" ht="15.75" customHeight="1" x14ac:dyDescent="0.2">
      <c r="A266" s="49"/>
      <c r="B266" s="49"/>
      <c r="C266" s="49"/>
      <c r="D266" s="49"/>
      <c r="E266" s="109"/>
      <c r="F266" s="109"/>
      <c r="G266" s="109"/>
      <c r="H266" s="109"/>
      <c r="I266" s="109"/>
      <c r="J266" s="109"/>
      <c r="K266" s="49"/>
      <c r="L266" s="49"/>
      <c r="M266" s="91"/>
      <c r="N266" s="49"/>
      <c r="O266" s="91"/>
      <c r="P266" s="49"/>
      <c r="Q266" s="49"/>
      <c r="R266" s="49"/>
      <c r="S266" s="49"/>
      <c r="T266" s="49"/>
      <c r="U266" s="49"/>
      <c r="V266" s="49"/>
      <c r="W266" s="49"/>
      <c r="X266" s="49"/>
      <c r="Y266" s="49"/>
      <c r="Z266" s="49"/>
    </row>
    <row r="267" spans="1:26" ht="15.75" customHeight="1" x14ac:dyDescent="0.2">
      <c r="A267" s="49"/>
      <c r="B267" s="49"/>
      <c r="C267" s="49"/>
      <c r="D267" s="49"/>
      <c r="E267" s="109"/>
      <c r="F267" s="109"/>
      <c r="G267" s="109"/>
      <c r="H267" s="109"/>
      <c r="I267" s="109"/>
      <c r="J267" s="109"/>
      <c r="K267" s="49"/>
      <c r="L267" s="49"/>
      <c r="M267" s="91"/>
      <c r="N267" s="49"/>
      <c r="O267" s="91"/>
      <c r="P267" s="49"/>
      <c r="Q267" s="49"/>
      <c r="R267" s="49"/>
      <c r="S267" s="49"/>
      <c r="T267" s="49"/>
      <c r="U267" s="49"/>
      <c r="V267" s="49"/>
      <c r="W267" s="49"/>
      <c r="X267" s="49"/>
      <c r="Y267" s="49"/>
      <c r="Z267" s="49"/>
    </row>
    <row r="268" spans="1:26" ht="15.75" customHeight="1" x14ac:dyDescent="0.2">
      <c r="A268" s="49"/>
      <c r="B268" s="49"/>
      <c r="C268" s="49"/>
      <c r="D268" s="49"/>
      <c r="E268" s="109"/>
      <c r="F268" s="109"/>
      <c r="G268" s="109"/>
      <c r="H268" s="109"/>
      <c r="I268" s="109"/>
      <c r="J268" s="109"/>
      <c r="K268" s="49"/>
      <c r="L268" s="49"/>
      <c r="M268" s="91"/>
      <c r="N268" s="49"/>
      <c r="O268" s="91"/>
      <c r="P268" s="49"/>
      <c r="Q268" s="49"/>
      <c r="R268" s="49"/>
      <c r="S268" s="49"/>
      <c r="T268" s="49"/>
      <c r="U268" s="49"/>
      <c r="V268" s="49"/>
      <c r="W268" s="49"/>
      <c r="X268" s="49"/>
      <c r="Y268" s="49"/>
      <c r="Z268" s="49"/>
    </row>
    <row r="269" spans="1:26" ht="15.75" customHeight="1" x14ac:dyDescent="0.2">
      <c r="A269" s="49"/>
      <c r="B269" s="49"/>
      <c r="C269" s="49"/>
      <c r="D269" s="49"/>
      <c r="E269" s="109"/>
      <c r="F269" s="109"/>
      <c r="G269" s="109"/>
      <c r="H269" s="109"/>
      <c r="I269" s="109"/>
      <c r="J269" s="109"/>
      <c r="K269" s="49"/>
      <c r="L269" s="49"/>
      <c r="M269" s="91"/>
      <c r="N269" s="49"/>
      <c r="O269" s="91"/>
      <c r="P269" s="49"/>
      <c r="Q269" s="49"/>
      <c r="R269" s="49"/>
      <c r="S269" s="49"/>
      <c r="T269" s="49"/>
      <c r="U269" s="49"/>
      <c r="V269" s="49"/>
      <c r="W269" s="49"/>
      <c r="X269" s="49"/>
      <c r="Y269" s="49"/>
      <c r="Z269" s="49"/>
    </row>
    <row r="270" spans="1:26" ht="15.75" customHeight="1" x14ac:dyDescent="0.2">
      <c r="A270" s="49"/>
      <c r="B270" s="49"/>
      <c r="C270" s="49"/>
      <c r="D270" s="49"/>
      <c r="E270" s="109"/>
      <c r="F270" s="109"/>
      <c r="G270" s="109"/>
      <c r="H270" s="109"/>
      <c r="I270" s="109"/>
      <c r="J270" s="109"/>
      <c r="K270" s="49"/>
      <c r="L270" s="49"/>
      <c r="M270" s="91"/>
      <c r="N270" s="49"/>
      <c r="O270" s="91"/>
      <c r="P270" s="49"/>
      <c r="Q270" s="49"/>
      <c r="R270" s="49"/>
      <c r="S270" s="49"/>
      <c r="T270" s="49"/>
      <c r="U270" s="49"/>
      <c r="V270" s="49"/>
      <c r="W270" s="49"/>
      <c r="X270" s="49"/>
      <c r="Y270" s="49"/>
      <c r="Z270" s="49"/>
    </row>
    <row r="271" spans="1:26" ht="15.75" customHeight="1" x14ac:dyDescent="0.2">
      <c r="A271" s="49"/>
      <c r="B271" s="49"/>
      <c r="C271" s="49"/>
      <c r="D271" s="49"/>
      <c r="E271" s="109"/>
      <c r="F271" s="109"/>
      <c r="G271" s="109"/>
      <c r="H271" s="109"/>
      <c r="I271" s="109"/>
      <c r="J271" s="109"/>
      <c r="K271" s="49"/>
      <c r="L271" s="49"/>
      <c r="M271" s="91"/>
      <c r="N271" s="49"/>
      <c r="O271" s="91"/>
      <c r="P271" s="49"/>
      <c r="Q271" s="49"/>
      <c r="R271" s="49"/>
      <c r="S271" s="49"/>
      <c r="T271" s="49"/>
      <c r="U271" s="49"/>
      <c r="V271" s="49"/>
      <c r="W271" s="49"/>
      <c r="X271" s="49"/>
      <c r="Y271" s="49"/>
      <c r="Z271" s="49"/>
    </row>
    <row r="272" spans="1:26" ht="15.75" customHeight="1" x14ac:dyDescent="0.2">
      <c r="A272" s="49"/>
      <c r="B272" s="49"/>
      <c r="C272" s="49"/>
      <c r="D272" s="49"/>
      <c r="E272" s="109"/>
      <c r="F272" s="109"/>
      <c r="G272" s="109"/>
      <c r="H272" s="109"/>
      <c r="I272" s="109"/>
      <c r="J272" s="109"/>
      <c r="K272" s="49"/>
      <c r="L272" s="49"/>
      <c r="M272" s="91"/>
      <c r="N272" s="49"/>
      <c r="O272" s="91"/>
      <c r="P272" s="49"/>
      <c r="Q272" s="49"/>
      <c r="R272" s="49"/>
      <c r="S272" s="49"/>
      <c r="T272" s="49"/>
      <c r="U272" s="49"/>
      <c r="V272" s="49"/>
      <c r="W272" s="49"/>
      <c r="X272" s="49"/>
      <c r="Y272" s="49"/>
      <c r="Z272" s="49"/>
    </row>
    <row r="273" spans="1:26" ht="15.75" customHeight="1" x14ac:dyDescent="0.2">
      <c r="A273" s="49"/>
      <c r="B273" s="49"/>
      <c r="C273" s="49"/>
      <c r="D273" s="49"/>
      <c r="E273" s="109"/>
      <c r="F273" s="109"/>
      <c r="G273" s="109"/>
      <c r="H273" s="109"/>
      <c r="I273" s="109"/>
      <c r="J273" s="109"/>
      <c r="K273" s="49"/>
      <c r="L273" s="49"/>
      <c r="M273" s="91"/>
      <c r="N273" s="49"/>
      <c r="O273" s="91"/>
      <c r="P273" s="49"/>
      <c r="Q273" s="49"/>
      <c r="R273" s="49"/>
      <c r="S273" s="49"/>
      <c r="T273" s="49"/>
      <c r="U273" s="49"/>
      <c r="V273" s="49"/>
      <c r="W273" s="49"/>
      <c r="X273" s="49"/>
      <c r="Y273" s="49"/>
      <c r="Z273" s="49"/>
    </row>
    <row r="274" spans="1:26" ht="15.75" customHeight="1" x14ac:dyDescent="0.2">
      <c r="A274" s="49"/>
      <c r="B274" s="49"/>
      <c r="C274" s="49"/>
      <c r="D274" s="49"/>
      <c r="E274" s="109"/>
      <c r="F274" s="109"/>
      <c r="G274" s="109"/>
      <c r="H274" s="109"/>
      <c r="I274" s="109"/>
      <c r="J274" s="109"/>
      <c r="K274" s="49"/>
      <c r="L274" s="49"/>
      <c r="M274" s="91"/>
      <c r="N274" s="49"/>
      <c r="O274" s="91"/>
      <c r="P274" s="49"/>
      <c r="Q274" s="49"/>
      <c r="R274" s="49"/>
      <c r="S274" s="49"/>
      <c r="T274" s="49"/>
      <c r="U274" s="49"/>
      <c r="V274" s="49"/>
      <c r="W274" s="49"/>
      <c r="X274" s="49"/>
      <c r="Y274" s="49"/>
      <c r="Z274" s="49"/>
    </row>
    <row r="275" spans="1:26" ht="15.75" customHeight="1" x14ac:dyDescent="0.2">
      <c r="A275" s="49"/>
      <c r="B275" s="49"/>
      <c r="C275" s="49"/>
      <c r="D275" s="49"/>
      <c r="E275" s="109"/>
      <c r="F275" s="109"/>
      <c r="G275" s="109"/>
      <c r="H275" s="109"/>
      <c r="I275" s="109"/>
      <c r="J275" s="109"/>
      <c r="K275" s="49"/>
      <c r="L275" s="49"/>
      <c r="M275" s="91"/>
      <c r="N275" s="49"/>
      <c r="O275" s="91"/>
      <c r="P275" s="49"/>
      <c r="Q275" s="49"/>
      <c r="R275" s="49"/>
      <c r="S275" s="49"/>
      <c r="T275" s="49"/>
      <c r="U275" s="49"/>
      <c r="V275" s="49"/>
      <c r="W275" s="49"/>
      <c r="X275" s="49"/>
      <c r="Y275" s="49"/>
      <c r="Z275" s="49"/>
    </row>
    <row r="276" spans="1:26" ht="15.75" customHeight="1" x14ac:dyDescent="0.2">
      <c r="A276" s="49"/>
      <c r="B276" s="49"/>
      <c r="C276" s="49"/>
      <c r="D276" s="49"/>
      <c r="E276" s="109"/>
      <c r="F276" s="109"/>
      <c r="G276" s="109"/>
      <c r="H276" s="109"/>
      <c r="I276" s="109"/>
      <c r="J276" s="109"/>
      <c r="K276" s="49"/>
      <c r="L276" s="49"/>
      <c r="M276" s="91"/>
      <c r="N276" s="49"/>
      <c r="O276" s="91"/>
      <c r="P276" s="49"/>
      <c r="Q276" s="49"/>
      <c r="R276" s="49"/>
      <c r="S276" s="49"/>
      <c r="T276" s="49"/>
      <c r="U276" s="49"/>
      <c r="V276" s="49"/>
      <c r="W276" s="49"/>
      <c r="X276" s="49"/>
      <c r="Y276" s="49"/>
      <c r="Z276" s="49"/>
    </row>
    <row r="277" spans="1:26" ht="15.75" customHeight="1" x14ac:dyDescent="0.2">
      <c r="A277" s="49"/>
      <c r="B277" s="49"/>
      <c r="C277" s="49"/>
      <c r="D277" s="49"/>
      <c r="E277" s="109"/>
      <c r="F277" s="109"/>
      <c r="G277" s="109"/>
      <c r="H277" s="109"/>
      <c r="I277" s="109"/>
      <c r="J277" s="109"/>
      <c r="K277" s="49"/>
      <c r="L277" s="49"/>
      <c r="M277" s="91"/>
      <c r="N277" s="49"/>
      <c r="O277" s="91"/>
      <c r="P277" s="49"/>
      <c r="Q277" s="49"/>
      <c r="R277" s="49"/>
      <c r="S277" s="49"/>
      <c r="T277" s="49"/>
      <c r="U277" s="49"/>
      <c r="V277" s="49"/>
      <c r="W277" s="49"/>
      <c r="X277" s="49"/>
      <c r="Y277" s="49"/>
      <c r="Z277" s="49"/>
    </row>
    <row r="278" spans="1:26" ht="15.75" customHeight="1" x14ac:dyDescent="0.2">
      <c r="A278" s="49"/>
      <c r="B278" s="49"/>
      <c r="C278" s="49"/>
      <c r="D278" s="49"/>
      <c r="E278" s="109"/>
      <c r="F278" s="109"/>
      <c r="G278" s="109"/>
      <c r="H278" s="109"/>
      <c r="I278" s="109"/>
      <c r="J278" s="109"/>
      <c r="K278" s="49"/>
      <c r="L278" s="49"/>
      <c r="M278" s="91"/>
      <c r="N278" s="49"/>
      <c r="O278" s="91"/>
      <c r="P278" s="49"/>
      <c r="Q278" s="49"/>
      <c r="R278" s="49"/>
      <c r="S278" s="49"/>
      <c r="T278" s="49"/>
      <c r="U278" s="49"/>
      <c r="V278" s="49"/>
      <c r="W278" s="49"/>
      <c r="X278" s="49"/>
      <c r="Y278" s="49"/>
      <c r="Z278" s="49"/>
    </row>
    <row r="279" spans="1:26" ht="15.75" customHeight="1" x14ac:dyDescent="0.2">
      <c r="A279" s="49"/>
      <c r="B279" s="49"/>
      <c r="C279" s="49"/>
      <c r="D279" s="49"/>
      <c r="E279" s="109"/>
      <c r="F279" s="109"/>
      <c r="G279" s="109"/>
      <c r="H279" s="109"/>
      <c r="I279" s="109"/>
      <c r="J279" s="109"/>
      <c r="K279" s="49"/>
      <c r="L279" s="49"/>
      <c r="M279" s="91"/>
      <c r="N279" s="49"/>
      <c r="O279" s="91"/>
      <c r="P279" s="49"/>
      <c r="Q279" s="49"/>
      <c r="R279" s="49"/>
      <c r="S279" s="49"/>
      <c r="T279" s="49"/>
      <c r="U279" s="49"/>
      <c r="V279" s="49"/>
      <c r="W279" s="49"/>
      <c r="X279" s="49"/>
      <c r="Y279" s="49"/>
      <c r="Z279" s="49"/>
    </row>
    <row r="280" spans="1:26" ht="15.75" customHeight="1" x14ac:dyDescent="0.2">
      <c r="A280" s="49"/>
      <c r="B280" s="49"/>
      <c r="C280" s="49"/>
      <c r="D280" s="49"/>
      <c r="E280" s="109"/>
      <c r="F280" s="109"/>
      <c r="G280" s="109"/>
      <c r="H280" s="109"/>
      <c r="I280" s="109"/>
      <c r="J280" s="109"/>
      <c r="K280" s="49"/>
      <c r="L280" s="49"/>
      <c r="M280" s="91"/>
      <c r="N280" s="49"/>
      <c r="O280" s="91"/>
      <c r="P280" s="49"/>
      <c r="Q280" s="49"/>
      <c r="R280" s="49"/>
      <c r="S280" s="49"/>
      <c r="T280" s="49"/>
      <c r="U280" s="49"/>
      <c r="V280" s="49"/>
      <c r="W280" s="49"/>
      <c r="X280" s="49"/>
      <c r="Y280" s="49"/>
      <c r="Z280" s="49"/>
    </row>
    <row r="281" spans="1:26" ht="15.75" customHeight="1" x14ac:dyDescent="0.2">
      <c r="A281" s="49"/>
      <c r="B281" s="49"/>
      <c r="C281" s="49"/>
      <c r="D281" s="49"/>
      <c r="E281" s="109"/>
      <c r="F281" s="109"/>
      <c r="G281" s="109"/>
      <c r="H281" s="109"/>
      <c r="I281" s="109"/>
      <c r="J281" s="109"/>
      <c r="K281" s="49"/>
      <c r="L281" s="49"/>
      <c r="M281" s="91"/>
      <c r="N281" s="49"/>
      <c r="O281" s="91"/>
      <c r="P281" s="49"/>
      <c r="Q281" s="49"/>
      <c r="R281" s="49"/>
      <c r="S281" s="49"/>
      <c r="T281" s="49"/>
      <c r="U281" s="49"/>
      <c r="V281" s="49"/>
      <c r="W281" s="49"/>
      <c r="X281" s="49"/>
      <c r="Y281" s="49"/>
      <c r="Z281" s="49"/>
    </row>
    <row r="282" spans="1:26" ht="15.75" customHeight="1" x14ac:dyDescent="0.2">
      <c r="A282" s="49"/>
      <c r="B282" s="49"/>
      <c r="C282" s="49"/>
      <c r="D282" s="49"/>
      <c r="E282" s="109"/>
      <c r="F282" s="109"/>
      <c r="G282" s="109"/>
      <c r="H282" s="109"/>
      <c r="I282" s="109"/>
      <c r="J282" s="109"/>
      <c r="K282" s="49"/>
      <c r="L282" s="49"/>
      <c r="M282" s="91"/>
      <c r="N282" s="49"/>
      <c r="O282" s="91"/>
      <c r="P282" s="49"/>
      <c r="Q282" s="49"/>
      <c r="R282" s="49"/>
      <c r="S282" s="49"/>
      <c r="T282" s="49"/>
      <c r="U282" s="49"/>
      <c r="V282" s="49"/>
      <c r="W282" s="49"/>
      <c r="X282" s="49"/>
      <c r="Y282" s="49"/>
      <c r="Z282" s="49"/>
    </row>
    <row r="283" spans="1:26" ht="15.75" customHeight="1" x14ac:dyDescent="0.2">
      <c r="A283" s="49"/>
      <c r="B283" s="49"/>
      <c r="C283" s="49"/>
      <c r="D283" s="49"/>
      <c r="E283" s="109"/>
      <c r="F283" s="109"/>
      <c r="G283" s="109"/>
      <c r="H283" s="109"/>
      <c r="I283" s="109"/>
      <c r="J283" s="109"/>
      <c r="K283" s="49"/>
      <c r="L283" s="49"/>
      <c r="M283" s="91"/>
      <c r="N283" s="49"/>
      <c r="O283" s="91"/>
      <c r="P283" s="49"/>
      <c r="Q283" s="49"/>
      <c r="R283" s="49"/>
      <c r="S283" s="49"/>
      <c r="T283" s="49"/>
      <c r="U283" s="49"/>
      <c r="V283" s="49"/>
      <c r="W283" s="49"/>
      <c r="X283" s="49"/>
      <c r="Y283" s="49"/>
      <c r="Z283" s="49"/>
    </row>
    <row r="284" spans="1:26" ht="15.75" customHeight="1" x14ac:dyDescent="0.2">
      <c r="A284" s="49"/>
      <c r="B284" s="49"/>
      <c r="C284" s="49"/>
      <c r="D284" s="49"/>
      <c r="E284" s="109"/>
      <c r="F284" s="109"/>
      <c r="G284" s="109"/>
      <c r="H284" s="109"/>
      <c r="I284" s="109"/>
      <c r="J284" s="109"/>
      <c r="K284" s="49"/>
      <c r="L284" s="49"/>
      <c r="M284" s="91"/>
      <c r="N284" s="49"/>
      <c r="O284" s="91"/>
      <c r="P284" s="49"/>
      <c r="Q284" s="49"/>
      <c r="R284" s="49"/>
      <c r="S284" s="49"/>
      <c r="T284" s="49"/>
      <c r="U284" s="49"/>
      <c r="V284" s="49"/>
      <c r="W284" s="49"/>
      <c r="X284" s="49"/>
      <c r="Y284" s="49"/>
      <c r="Z284" s="49"/>
    </row>
    <row r="285" spans="1:26" ht="15.75" customHeight="1" x14ac:dyDescent="0.2">
      <c r="A285" s="49"/>
      <c r="B285" s="49"/>
      <c r="C285" s="49"/>
      <c r="D285" s="49"/>
      <c r="E285" s="109"/>
      <c r="F285" s="109"/>
      <c r="G285" s="109"/>
      <c r="H285" s="109"/>
      <c r="I285" s="109"/>
      <c r="J285" s="109"/>
      <c r="K285" s="49"/>
      <c r="L285" s="49"/>
      <c r="M285" s="91"/>
      <c r="N285" s="49"/>
      <c r="O285" s="91"/>
      <c r="P285" s="49"/>
      <c r="Q285" s="49"/>
      <c r="R285" s="49"/>
      <c r="S285" s="49"/>
      <c r="T285" s="49"/>
      <c r="U285" s="49"/>
      <c r="V285" s="49"/>
      <c r="W285" s="49"/>
      <c r="X285" s="49"/>
      <c r="Y285" s="49"/>
      <c r="Z285" s="49"/>
    </row>
    <row r="286" spans="1:26" ht="15.75" customHeight="1" x14ac:dyDescent="0.2">
      <c r="A286" s="49"/>
      <c r="B286" s="49"/>
      <c r="C286" s="49"/>
      <c r="D286" s="49"/>
      <c r="E286" s="109"/>
      <c r="F286" s="109"/>
      <c r="G286" s="109"/>
      <c r="H286" s="109"/>
      <c r="I286" s="109"/>
      <c r="J286" s="109"/>
      <c r="K286" s="49"/>
      <c r="L286" s="49"/>
      <c r="M286" s="91"/>
      <c r="N286" s="49"/>
      <c r="O286" s="91"/>
      <c r="P286" s="49"/>
      <c r="Q286" s="49"/>
      <c r="R286" s="49"/>
      <c r="S286" s="49"/>
      <c r="T286" s="49"/>
      <c r="U286" s="49"/>
      <c r="V286" s="49"/>
      <c r="W286" s="49"/>
      <c r="X286" s="49"/>
      <c r="Y286" s="49"/>
      <c r="Z286" s="49"/>
    </row>
    <row r="287" spans="1:26" ht="15.75" customHeight="1" x14ac:dyDescent="0.2">
      <c r="A287" s="49"/>
      <c r="B287" s="49"/>
      <c r="C287" s="49"/>
      <c r="D287" s="49"/>
      <c r="E287" s="109"/>
      <c r="F287" s="109"/>
      <c r="G287" s="109"/>
      <c r="H287" s="109"/>
      <c r="I287" s="109"/>
      <c r="J287" s="109"/>
      <c r="K287" s="49"/>
      <c r="L287" s="49"/>
      <c r="M287" s="91"/>
      <c r="N287" s="49"/>
      <c r="O287" s="91"/>
      <c r="P287" s="49"/>
      <c r="Q287" s="49"/>
      <c r="R287" s="49"/>
      <c r="S287" s="49"/>
      <c r="T287" s="49"/>
      <c r="U287" s="49"/>
      <c r="V287" s="49"/>
      <c r="W287" s="49"/>
      <c r="X287" s="49"/>
      <c r="Y287" s="49"/>
      <c r="Z287" s="49"/>
    </row>
    <row r="288" spans="1:26" ht="15.75" customHeight="1" x14ac:dyDescent="0.2">
      <c r="A288" s="49"/>
      <c r="B288" s="49"/>
      <c r="C288" s="49"/>
      <c r="D288" s="49"/>
      <c r="E288" s="109"/>
      <c r="F288" s="109"/>
      <c r="G288" s="109"/>
      <c r="H288" s="109"/>
      <c r="I288" s="109"/>
      <c r="J288" s="109"/>
      <c r="K288" s="49"/>
      <c r="L288" s="49"/>
      <c r="M288" s="91"/>
      <c r="N288" s="49"/>
      <c r="O288" s="91"/>
      <c r="P288" s="49"/>
      <c r="Q288" s="49"/>
      <c r="R288" s="49"/>
      <c r="S288" s="49"/>
      <c r="T288" s="49"/>
      <c r="U288" s="49"/>
      <c r="V288" s="49"/>
      <c r="W288" s="49"/>
      <c r="X288" s="49"/>
      <c r="Y288" s="49"/>
      <c r="Z288" s="49"/>
    </row>
    <row r="289" spans="1:26" ht="15.75" customHeight="1" x14ac:dyDescent="0.2">
      <c r="A289" s="49"/>
      <c r="B289" s="49"/>
      <c r="C289" s="49"/>
      <c r="D289" s="49"/>
      <c r="E289" s="109"/>
      <c r="F289" s="109"/>
      <c r="G289" s="109"/>
      <c r="H289" s="109"/>
      <c r="I289" s="109"/>
      <c r="J289" s="109"/>
      <c r="K289" s="49"/>
      <c r="L289" s="49"/>
      <c r="M289" s="91"/>
      <c r="N289" s="49"/>
      <c r="O289" s="91"/>
      <c r="P289" s="49"/>
      <c r="Q289" s="49"/>
      <c r="R289" s="49"/>
      <c r="S289" s="49"/>
      <c r="T289" s="49"/>
      <c r="U289" s="49"/>
      <c r="V289" s="49"/>
      <c r="W289" s="49"/>
      <c r="X289" s="49"/>
      <c r="Y289" s="49"/>
      <c r="Z289" s="49"/>
    </row>
    <row r="290" spans="1:26" ht="15.75" customHeight="1" x14ac:dyDescent="0.2">
      <c r="A290" s="49"/>
      <c r="B290" s="49"/>
      <c r="C290" s="49"/>
      <c r="D290" s="49"/>
      <c r="E290" s="109"/>
      <c r="F290" s="109"/>
      <c r="G290" s="109"/>
      <c r="H290" s="109"/>
      <c r="I290" s="109"/>
      <c r="J290" s="109"/>
      <c r="K290" s="49"/>
      <c r="L290" s="49"/>
      <c r="M290" s="91"/>
      <c r="N290" s="49"/>
      <c r="O290" s="91"/>
      <c r="P290" s="49"/>
      <c r="Q290" s="49"/>
      <c r="R290" s="49"/>
      <c r="S290" s="49"/>
      <c r="T290" s="49"/>
      <c r="U290" s="49"/>
      <c r="V290" s="49"/>
      <c r="W290" s="49"/>
      <c r="X290" s="49"/>
      <c r="Y290" s="49"/>
      <c r="Z290" s="49"/>
    </row>
    <row r="291" spans="1:26" ht="15.75" customHeight="1" x14ac:dyDescent="0.2">
      <c r="A291" s="49"/>
      <c r="B291" s="49"/>
      <c r="C291" s="49"/>
      <c r="D291" s="49"/>
      <c r="E291" s="109"/>
      <c r="F291" s="109"/>
      <c r="G291" s="109"/>
      <c r="H291" s="109"/>
      <c r="I291" s="109"/>
      <c r="J291" s="109"/>
      <c r="K291" s="49"/>
      <c r="L291" s="49"/>
      <c r="M291" s="91"/>
      <c r="N291" s="49"/>
      <c r="O291" s="91"/>
      <c r="P291" s="49"/>
      <c r="Q291" s="49"/>
      <c r="R291" s="49"/>
      <c r="S291" s="49"/>
      <c r="T291" s="49"/>
      <c r="U291" s="49"/>
      <c r="V291" s="49"/>
      <c r="W291" s="49"/>
      <c r="X291" s="49"/>
      <c r="Y291" s="49"/>
      <c r="Z291" s="49"/>
    </row>
    <row r="292" spans="1:26" ht="15.75" customHeight="1" x14ac:dyDescent="0.2">
      <c r="A292" s="49"/>
      <c r="B292" s="49"/>
      <c r="C292" s="49"/>
      <c r="D292" s="49"/>
      <c r="E292" s="109"/>
      <c r="F292" s="109"/>
      <c r="G292" s="109"/>
      <c r="H292" s="109"/>
      <c r="I292" s="109"/>
      <c r="J292" s="109"/>
      <c r="K292" s="49"/>
      <c r="L292" s="49"/>
      <c r="M292" s="91"/>
      <c r="N292" s="49"/>
      <c r="O292" s="91"/>
      <c r="P292" s="49"/>
      <c r="Q292" s="49"/>
      <c r="R292" s="49"/>
      <c r="S292" s="49"/>
      <c r="T292" s="49"/>
      <c r="U292" s="49"/>
      <c r="V292" s="49"/>
      <c r="W292" s="49"/>
      <c r="X292" s="49"/>
      <c r="Y292" s="49"/>
      <c r="Z292" s="49"/>
    </row>
    <row r="293" spans="1:26" ht="15.75" customHeight="1" x14ac:dyDescent="0.2">
      <c r="A293" s="49"/>
      <c r="B293" s="49"/>
      <c r="C293" s="49"/>
      <c r="D293" s="49"/>
      <c r="E293" s="109"/>
      <c r="F293" s="109"/>
      <c r="G293" s="109"/>
      <c r="H293" s="109"/>
      <c r="I293" s="109"/>
      <c r="J293" s="109"/>
      <c r="K293" s="49"/>
      <c r="L293" s="49"/>
      <c r="M293" s="91"/>
      <c r="N293" s="49"/>
      <c r="O293" s="91"/>
      <c r="P293" s="49"/>
      <c r="Q293" s="49"/>
      <c r="R293" s="49"/>
      <c r="S293" s="49"/>
      <c r="T293" s="49"/>
      <c r="U293" s="49"/>
      <c r="V293" s="49"/>
      <c r="W293" s="49"/>
      <c r="X293" s="49"/>
      <c r="Y293" s="49"/>
      <c r="Z293" s="49"/>
    </row>
    <row r="294" spans="1:26" ht="15.75" customHeight="1" x14ac:dyDescent="0.2">
      <c r="A294" s="49"/>
      <c r="B294" s="49"/>
      <c r="C294" s="49"/>
      <c r="D294" s="49"/>
      <c r="E294" s="109"/>
      <c r="F294" s="109"/>
      <c r="G294" s="109"/>
      <c r="H294" s="109"/>
      <c r="I294" s="109"/>
      <c r="J294" s="109"/>
      <c r="K294" s="49"/>
      <c r="L294" s="49"/>
      <c r="M294" s="91"/>
      <c r="N294" s="49"/>
      <c r="O294" s="91"/>
      <c r="P294" s="49"/>
      <c r="Q294" s="49"/>
      <c r="R294" s="49"/>
      <c r="S294" s="49"/>
      <c r="T294" s="49"/>
      <c r="U294" s="49"/>
      <c r="V294" s="49"/>
      <c r="W294" s="49"/>
      <c r="X294" s="49"/>
      <c r="Y294" s="49"/>
      <c r="Z294" s="49"/>
    </row>
    <row r="295" spans="1:26" ht="15.75" customHeight="1" x14ac:dyDescent="0.2">
      <c r="A295" s="49"/>
      <c r="B295" s="49"/>
      <c r="C295" s="49"/>
      <c r="D295" s="49"/>
      <c r="E295" s="109"/>
      <c r="F295" s="109"/>
      <c r="G295" s="109"/>
      <c r="H295" s="109"/>
      <c r="I295" s="109"/>
      <c r="J295" s="109"/>
      <c r="K295" s="49"/>
      <c r="L295" s="49"/>
      <c r="M295" s="91"/>
      <c r="N295" s="49"/>
      <c r="O295" s="91"/>
      <c r="P295" s="49"/>
      <c r="Q295" s="49"/>
      <c r="R295" s="49"/>
      <c r="S295" s="49"/>
      <c r="T295" s="49"/>
      <c r="U295" s="49"/>
      <c r="V295" s="49"/>
      <c r="W295" s="49"/>
      <c r="X295" s="49"/>
      <c r="Y295" s="49"/>
      <c r="Z295" s="49"/>
    </row>
    <row r="296" spans="1:26" ht="15.75" customHeight="1" x14ac:dyDescent="0.2">
      <c r="A296" s="49"/>
      <c r="B296" s="49"/>
      <c r="C296" s="49"/>
      <c r="D296" s="49"/>
      <c r="E296" s="109"/>
      <c r="F296" s="109"/>
      <c r="G296" s="109"/>
      <c r="H296" s="109"/>
      <c r="I296" s="109"/>
      <c r="J296" s="109"/>
      <c r="K296" s="49"/>
      <c r="L296" s="49"/>
      <c r="M296" s="91"/>
      <c r="N296" s="49"/>
      <c r="O296" s="91"/>
      <c r="P296" s="49"/>
      <c r="Q296" s="49"/>
      <c r="R296" s="49"/>
      <c r="S296" s="49"/>
      <c r="T296" s="49"/>
      <c r="U296" s="49"/>
      <c r="V296" s="49"/>
      <c r="W296" s="49"/>
      <c r="X296" s="49"/>
      <c r="Y296" s="49"/>
      <c r="Z296" s="49"/>
    </row>
    <row r="297" spans="1:26" ht="15.75" customHeight="1" x14ac:dyDescent="0.2">
      <c r="A297" s="49"/>
      <c r="B297" s="49"/>
      <c r="C297" s="49"/>
      <c r="D297" s="49"/>
      <c r="E297" s="109"/>
      <c r="F297" s="109"/>
      <c r="G297" s="109"/>
      <c r="H297" s="109"/>
      <c r="I297" s="109"/>
      <c r="J297" s="109"/>
      <c r="K297" s="49"/>
      <c r="L297" s="49"/>
      <c r="M297" s="91"/>
      <c r="N297" s="49"/>
      <c r="O297" s="91"/>
      <c r="P297" s="49"/>
      <c r="Q297" s="49"/>
      <c r="R297" s="49"/>
      <c r="S297" s="49"/>
      <c r="T297" s="49"/>
      <c r="U297" s="49"/>
      <c r="V297" s="49"/>
      <c r="W297" s="49"/>
      <c r="X297" s="49"/>
      <c r="Y297" s="49"/>
      <c r="Z297" s="49"/>
    </row>
    <row r="298" spans="1:26" ht="15.75" customHeight="1" x14ac:dyDescent="0.2">
      <c r="A298" s="49"/>
      <c r="B298" s="49"/>
      <c r="C298" s="49"/>
      <c r="D298" s="49"/>
      <c r="E298" s="109"/>
      <c r="F298" s="109"/>
      <c r="G298" s="109"/>
      <c r="H298" s="109"/>
      <c r="I298" s="109"/>
      <c r="J298" s="109"/>
      <c r="K298" s="49"/>
      <c r="L298" s="49"/>
      <c r="M298" s="91"/>
      <c r="N298" s="49"/>
      <c r="O298" s="91"/>
      <c r="P298" s="49"/>
      <c r="Q298" s="49"/>
      <c r="R298" s="49"/>
      <c r="S298" s="49"/>
      <c r="T298" s="49"/>
      <c r="U298" s="49"/>
      <c r="V298" s="49"/>
      <c r="W298" s="49"/>
      <c r="X298" s="49"/>
      <c r="Y298" s="49"/>
      <c r="Z298" s="49"/>
    </row>
    <row r="299" spans="1:26" ht="15.75" customHeight="1" x14ac:dyDescent="0.2">
      <c r="A299" s="49"/>
      <c r="B299" s="49"/>
      <c r="C299" s="49"/>
      <c r="D299" s="49"/>
      <c r="E299" s="109"/>
      <c r="F299" s="109"/>
      <c r="G299" s="109"/>
      <c r="H299" s="109"/>
      <c r="I299" s="109"/>
      <c r="J299" s="109"/>
      <c r="K299" s="49"/>
      <c r="L299" s="49"/>
      <c r="M299" s="91"/>
      <c r="N299" s="49"/>
      <c r="O299" s="91"/>
      <c r="P299" s="49"/>
      <c r="Q299" s="49"/>
      <c r="R299" s="49"/>
      <c r="S299" s="49"/>
      <c r="T299" s="49"/>
      <c r="U299" s="49"/>
      <c r="V299" s="49"/>
      <c r="W299" s="49"/>
      <c r="X299" s="49"/>
      <c r="Y299" s="49"/>
      <c r="Z299" s="49"/>
    </row>
    <row r="300" spans="1:26" ht="15.75" customHeight="1" x14ac:dyDescent="0.2">
      <c r="A300" s="49"/>
      <c r="B300" s="49"/>
      <c r="C300" s="49"/>
      <c r="D300" s="49"/>
      <c r="E300" s="109"/>
      <c r="F300" s="109"/>
      <c r="G300" s="109"/>
      <c r="H300" s="109"/>
      <c r="I300" s="109"/>
      <c r="J300" s="109"/>
      <c r="K300" s="49"/>
      <c r="L300" s="49"/>
      <c r="M300" s="91"/>
      <c r="N300" s="49"/>
      <c r="O300" s="91"/>
      <c r="P300" s="49"/>
      <c r="Q300" s="49"/>
      <c r="R300" s="49"/>
      <c r="S300" s="49"/>
      <c r="T300" s="49"/>
      <c r="U300" s="49"/>
      <c r="V300" s="49"/>
      <c r="W300" s="49"/>
      <c r="X300" s="49"/>
      <c r="Y300" s="49"/>
      <c r="Z300" s="49"/>
    </row>
    <row r="301" spans="1:26" ht="15.75" customHeight="1" x14ac:dyDescent="0.2">
      <c r="A301" s="49"/>
      <c r="B301" s="49"/>
      <c r="C301" s="49"/>
      <c r="D301" s="49"/>
      <c r="E301" s="109"/>
      <c r="F301" s="109"/>
      <c r="G301" s="109"/>
      <c r="H301" s="109"/>
      <c r="I301" s="109"/>
      <c r="J301" s="109"/>
      <c r="K301" s="49"/>
      <c r="L301" s="49"/>
      <c r="M301" s="91"/>
      <c r="N301" s="49"/>
      <c r="O301" s="91"/>
      <c r="P301" s="49"/>
      <c r="Q301" s="49"/>
      <c r="R301" s="49"/>
      <c r="S301" s="49"/>
      <c r="T301" s="49"/>
      <c r="U301" s="49"/>
      <c r="V301" s="49"/>
      <c r="W301" s="49"/>
      <c r="X301" s="49"/>
      <c r="Y301" s="49"/>
      <c r="Z301" s="49"/>
    </row>
    <row r="302" spans="1:26" ht="15.75" customHeight="1" x14ac:dyDescent="0.2">
      <c r="A302" s="49"/>
      <c r="B302" s="49"/>
      <c r="C302" s="49"/>
      <c r="D302" s="49"/>
      <c r="E302" s="109"/>
      <c r="F302" s="109"/>
      <c r="G302" s="109"/>
      <c r="H302" s="109"/>
      <c r="I302" s="109"/>
      <c r="J302" s="109"/>
      <c r="K302" s="49"/>
      <c r="L302" s="49"/>
      <c r="M302" s="91"/>
      <c r="N302" s="49"/>
      <c r="O302" s="91"/>
      <c r="P302" s="49"/>
      <c r="Q302" s="49"/>
      <c r="R302" s="49"/>
      <c r="S302" s="49"/>
      <c r="T302" s="49"/>
      <c r="U302" s="49"/>
      <c r="V302" s="49"/>
      <c r="W302" s="49"/>
      <c r="X302" s="49"/>
      <c r="Y302" s="49"/>
      <c r="Z302" s="49"/>
    </row>
    <row r="303" spans="1:26" ht="15.75" customHeight="1" x14ac:dyDescent="0.2">
      <c r="A303" s="49"/>
      <c r="B303" s="49"/>
      <c r="C303" s="49"/>
      <c r="D303" s="49"/>
      <c r="E303" s="109"/>
      <c r="F303" s="109"/>
      <c r="G303" s="109"/>
      <c r="H303" s="109"/>
      <c r="I303" s="109"/>
      <c r="J303" s="109"/>
      <c r="K303" s="49"/>
      <c r="L303" s="49"/>
      <c r="M303" s="91"/>
      <c r="N303" s="49"/>
      <c r="O303" s="91"/>
      <c r="P303" s="49"/>
      <c r="Q303" s="49"/>
      <c r="R303" s="49"/>
      <c r="S303" s="49"/>
      <c r="T303" s="49"/>
      <c r="U303" s="49"/>
      <c r="V303" s="49"/>
      <c r="W303" s="49"/>
      <c r="X303" s="49"/>
      <c r="Y303" s="49"/>
      <c r="Z303" s="49"/>
    </row>
    <row r="304" spans="1:26" ht="15.75" customHeight="1" x14ac:dyDescent="0.2">
      <c r="A304" s="49"/>
      <c r="B304" s="49"/>
      <c r="C304" s="49"/>
      <c r="D304" s="49"/>
      <c r="E304" s="109"/>
      <c r="F304" s="109"/>
      <c r="G304" s="109"/>
      <c r="H304" s="109"/>
      <c r="I304" s="109"/>
      <c r="J304" s="109"/>
      <c r="K304" s="49"/>
      <c r="L304" s="49"/>
      <c r="M304" s="91"/>
      <c r="N304" s="49"/>
      <c r="O304" s="91"/>
      <c r="P304" s="49"/>
      <c r="Q304" s="49"/>
      <c r="R304" s="49"/>
      <c r="S304" s="49"/>
      <c r="T304" s="49"/>
      <c r="U304" s="49"/>
      <c r="V304" s="49"/>
      <c r="W304" s="49"/>
      <c r="X304" s="49"/>
      <c r="Y304" s="49"/>
      <c r="Z304" s="49"/>
    </row>
    <row r="305" spans="1:26" ht="15.75" customHeight="1" x14ac:dyDescent="0.2">
      <c r="A305" s="49"/>
      <c r="B305" s="49"/>
      <c r="C305" s="49"/>
      <c r="D305" s="49"/>
      <c r="E305" s="109"/>
      <c r="F305" s="109"/>
      <c r="G305" s="109"/>
      <c r="H305" s="109"/>
      <c r="I305" s="109"/>
      <c r="J305" s="109"/>
      <c r="K305" s="49"/>
      <c r="L305" s="49"/>
      <c r="M305" s="91"/>
      <c r="N305" s="49"/>
      <c r="O305" s="91"/>
      <c r="P305" s="49"/>
      <c r="Q305" s="49"/>
      <c r="R305" s="49"/>
      <c r="S305" s="49"/>
      <c r="T305" s="49"/>
      <c r="U305" s="49"/>
      <c r="V305" s="49"/>
      <c r="W305" s="49"/>
      <c r="X305" s="49"/>
      <c r="Y305" s="49"/>
      <c r="Z305" s="49"/>
    </row>
    <row r="306" spans="1:26" ht="15.75" customHeight="1" x14ac:dyDescent="0.2">
      <c r="A306" s="49"/>
      <c r="B306" s="49"/>
      <c r="C306" s="49"/>
      <c r="D306" s="49"/>
      <c r="E306" s="109"/>
      <c r="F306" s="109"/>
      <c r="G306" s="109"/>
      <c r="H306" s="109"/>
      <c r="I306" s="109"/>
      <c r="J306" s="109"/>
      <c r="K306" s="49"/>
      <c r="L306" s="49"/>
      <c r="M306" s="91"/>
      <c r="N306" s="49"/>
      <c r="O306" s="91"/>
      <c r="P306" s="49"/>
      <c r="Q306" s="49"/>
      <c r="R306" s="49"/>
      <c r="S306" s="49"/>
      <c r="T306" s="49"/>
      <c r="U306" s="49"/>
      <c r="V306" s="49"/>
      <c r="W306" s="49"/>
      <c r="X306" s="49"/>
      <c r="Y306" s="49"/>
      <c r="Z306" s="49"/>
    </row>
    <row r="307" spans="1:26" ht="15.75" customHeight="1" x14ac:dyDescent="0.2">
      <c r="A307" s="49"/>
      <c r="B307" s="49"/>
      <c r="C307" s="49"/>
      <c r="D307" s="49"/>
      <c r="E307" s="109"/>
      <c r="F307" s="109"/>
      <c r="G307" s="109"/>
      <c r="H307" s="109"/>
      <c r="I307" s="109"/>
      <c r="J307" s="109"/>
      <c r="K307" s="49"/>
      <c r="L307" s="49"/>
      <c r="M307" s="91"/>
      <c r="N307" s="49"/>
      <c r="O307" s="91"/>
      <c r="P307" s="49"/>
      <c r="Q307" s="49"/>
      <c r="R307" s="49"/>
      <c r="S307" s="49"/>
      <c r="T307" s="49"/>
      <c r="U307" s="49"/>
      <c r="V307" s="49"/>
      <c r="W307" s="49"/>
      <c r="X307" s="49"/>
      <c r="Y307" s="49"/>
      <c r="Z307" s="49"/>
    </row>
    <row r="308" spans="1:26" ht="15.75" customHeight="1" x14ac:dyDescent="0.2">
      <c r="A308" s="49"/>
      <c r="B308" s="49"/>
      <c r="C308" s="49"/>
      <c r="D308" s="49"/>
      <c r="E308" s="109"/>
      <c r="F308" s="109"/>
      <c r="G308" s="109"/>
      <c r="H308" s="109"/>
      <c r="I308" s="109"/>
      <c r="J308" s="109"/>
      <c r="K308" s="49"/>
      <c r="L308" s="49"/>
      <c r="M308" s="91"/>
      <c r="N308" s="49"/>
      <c r="O308" s="91"/>
      <c r="P308" s="49"/>
      <c r="Q308" s="49"/>
      <c r="R308" s="49"/>
      <c r="S308" s="49"/>
      <c r="T308" s="49"/>
      <c r="U308" s="49"/>
      <c r="V308" s="49"/>
      <c r="W308" s="49"/>
      <c r="X308" s="49"/>
      <c r="Y308" s="49"/>
      <c r="Z308" s="49"/>
    </row>
    <row r="309" spans="1:26" ht="15.75" customHeight="1" x14ac:dyDescent="0.2">
      <c r="A309" s="49"/>
      <c r="B309" s="49"/>
      <c r="C309" s="49"/>
      <c r="D309" s="49"/>
      <c r="E309" s="109"/>
      <c r="F309" s="109"/>
      <c r="G309" s="109"/>
      <c r="H309" s="109"/>
      <c r="I309" s="109"/>
      <c r="J309" s="109"/>
      <c r="K309" s="49"/>
      <c r="L309" s="49"/>
      <c r="M309" s="91"/>
      <c r="N309" s="49"/>
      <c r="O309" s="91"/>
      <c r="P309" s="49"/>
      <c r="Q309" s="49"/>
      <c r="R309" s="49"/>
      <c r="S309" s="49"/>
      <c r="T309" s="49"/>
      <c r="U309" s="49"/>
      <c r="V309" s="49"/>
      <c r="W309" s="49"/>
      <c r="X309" s="49"/>
      <c r="Y309" s="49"/>
      <c r="Z309" s="49"/>
    </row>
    <row r="310" spans="1:26" ht="15.75" customHeight="1" x14ac:dyDescent="0.2">
      <c r="A310" s="49"/>
      <c r="B310" s="49"/>
      <c r="C310" s="49"/>
      <c r="D310" s="49"/>
      <c r="E310" s="109"/>
      <c r="F310" s="109"/>
      <c r="G310" s="109"/>
      <c r="H310" s="109"/>
      <c r="I310" s="109"/>
      <c r="J310" s="109"/>
      <c r="K310" s="49"/>
      <c r="L310" s="49"/>
      <c r="M310" s="91"/>
      <c r="N310" s="49"/>
      <c r="O310" s="91"/>
      <c r="P310" s="49"/>
      <c r="Q310" s="49"/>
      <c r="R310" s="49"/>
      <c r="S310" s="49"/>
      <c r="T310" s="49"/>
      <c r="U310" s="49"/>
      <c r="V310" s="49"/>
      <c r="W310" s="49"/>
      <c r="X310" s="49"/>
      <c r="Y310" s="49"/>
      <c r="Z310" s="49"/>
    </row>
    <row r="311" spans="1:26" ht="15.75" customHeight="1" x14ac:dyDescent="0.2">
      <c r="A311" s="49"/>
      <c r="B311" s="49"/>
      <c r="C311" s="49"/>
      <c r="D311" s="49"/>
      <c r="E311" s="109"/>
      <c r="F311" s="109"/>
      <c r="G311" s="109"/>
      <c r="H311" s="109"/>
      <c r="I311" s="109"/>
      <c r="J311" s="109"/>
      <c r="K311" s="49"/>
      <c r="L311" s="49"/>
      <c r="M311" s="91"/>
      <c r="N311" s="49"/>
      <c r="O311" s="91"/>
      <c r="P311" s="49"/>
      <c r="Q311" s="49"/>
      <c r="R311" s="49"/>
      <c r="S311" s="49"/>
      <c r="T311" s="49"/>
      <c r="U311" s="49"/>
      <c r="V311" s="49"/>
      <c r="W311" s="49"/>
      <c r="X311" s="49"/>
      <c r="Y311" s="49"/>
      <c r="Z311" s="49"/>
    </row>
    <row r="312" spans="1:26" ht="15.75" customHeight="1" x14ac:dyDescent="0.2">
      <c r="A312" s="49"/>
      <c r="B312" s="49"/>
      <c r="C312" s="49"/>
      <c r="D312" s="49"/>
      <c r="E312" s="109"/>
      <c r="F312" s="109"/>
      <c r="G312" s="109"/>
      <c r="H312" s="109"/>
      <c r="I312" s="109"/>
      <c r="J312" s="109"/>
      <c r="K312" s="49"/>
      <c r="L312" s="49"/>
      <c r="M312" s="91"/>
      <c r="N312" s="49"/>
      <c r="O312" s="91"/>
      <c r="P312" s="49"/>
      <c r="Q312" s="49"/>
      <c r="R312" s="49"/>
      <c r="S312" s="49"/>
      <c r="T312" s="49"/>
      <c r="U312" s="49"/>
      <c r="V312" s="49"/>
      <c r="W312" s="49"/>
      <c r="X312" s="49"/>
      <c r="Y312" s="49"/>
      <c r="Z312" s="49"/>
    </row>
    <row r="313" spans="1:26" ht="15.75" customHeight="1" x14ac:dyDescent="0.2">
      <c r="A313" s="49"/>
      <c r="B313" s="49"/>
      <c r="C313" s="49"/>
      <c r="D313" s="49"/>
      <c r="E313" s="109"/>
      <c r="F313" s="109"/>
      <c r="G313" s="109"/>
      <c r="H313" s="109"/>
      <c r="I313" s="109"/>
      <c r="J313" s="109"/>
      <c r="K313" s="49"/>
      <c r="L313" s="49"/>
      <c r="M313" s="91"/>
      <c r="N313" s="49"/>
      <c r="O313" s="91"/>
      <c r="P313" s="49"/>
      <c r="Q313" s="49"/>
      <c r="R313" s="49"/>
      <c r="S313" s="49"/>
      <c r="T313" s="49"/>
      <c r="U313" s="49"/>
      <c r="V313" s="49"/>
      <c r="W313" s="49"/>
      <c r="X313" s="49"/>
      <c r="Y313" s="49"/>
      <c r="Z313" s="49"/>
    </row>
    <row r="314" spans="1:26" ht="15.75" customHeight="1" x14ac:dyDescent="0.2">
      <c r="A314" s="49"/>
      <c r="B314" s="49"/>
      <c r="C314" s="49"/>
      <c r="D314" s="49"/>
      <c r="E314" s="109"/>
      <c r="F314" s="109"/>
      <c r="G314" s="109"/>
      <c r="H314" s="109"/>
      <c r="I314" s="109"/>
      <c r="J314" s="109"/>
      <c r="K314" s="49"/>
      <c r="L314" s="49"/>
      <c r="M314" s="91"/>
      <c r="N314" s="49"/>
      <c r="O314" s="91"/>
      <c r="P314" s="49"/>
      <c r="Q314" s="49"/>
      <c r="R314" s="49"/>
      <c r="S314" s="49"/>
      <c r="T314" s="49"/>
      <c r="U314" s="49"/>
      <c r="V314" s="49"/>
      <c r="W314" s="49"/>
      <c r="X314" s="49"/>
      <c r="Y314" s="49"/>
      <c r="Z314" s="49"/>
    </row>
    <row r="315" spans="1:26" ht="15.75" customHeight="1" x14ac:dyDescent="0.2">
      <c r="A315" s="49"/>
      <c r="B315" s="49"/>
      <c r="C315" s="49"/>
      <c r="D315" s="49"/>
      <c r="E315" s="109"/>
      <c r="F315" s="109"/>
      <c r="G315" s="109"/>
      <c r="H315" s="109"/>
      <c r="I315" s="109"/>
      <c r="J315" s="109"/>
      <c r="K315" s="49"/>
      <c r="L315" s="49"/>
      <c r="M315" s="91"/>
      <c r="N315" s="49"/>
      <c r="O315" s="91"/>
      <c r="P315" s="49"/>
      <c r="Q315" s="49"/>
      <c r="R315" s="49"/>
      <c r="S315" s="49"/>
      <c r="T315" s="49"/>
      <c r="U315" s="49"/>
      <c r="V315" s="49"/>
      <c r="W315" s="49"/>
      <c r="X315" s="49"/>
      <c r="Y315" s="49"/>
      <c r="Z315" s="49"/>
    </row>
    <row r="316" spans="1:26" ht="15.75" customHeight="1" x14ac:dyDescent="0.2">
      <c r="A316" s="49"/>
      <c r="B316" s="49"/>
      <c r="C316" s="49"/>
      <c r="D316" s="49"/>
      <c r="E316" s="109"/>
      <c r="F316" s="109"/>
      <c r="G316" s="109"/>
      <c r="H316" s="109"/>
      <c r="I316" s="109"/>
      <c r="J316" s="109"/>
      <c r="K316" s="49"/>
      <c r="L316" s="49"/>
      <c r="M316" s="91"/>
      <c r="N316" s="49"/>
      <c r="O316" s="91"/>
      <c r="P316" s="49"/>
      <c r="Q316" s="49"/>
      <c r="R316" s="49"/>
      <c r="S316" s="49"/>
      <c r="T316" s="49"/>
      <c r="U316" s="49"/>
      <c r="V316" s="49"/>
      <c r="W316" s="49"/>
      <c r="X316" s="49"/>
      <c r="Y316" s="49"/>
      <c r="Z316" s="49"/>
    </row>
    <row r="317" spans="1:26" ht="15.75" customHeight="1" x14ac:dyDescent="0.2">
      <c r="A317" s="49"/>
      <c r="B317" s="49"/>
      <c r="C317" s="49"/>
      <c r="D317" s="49"/>
      <c r="E317" s="109"/>
      <c r="F317" s="109"/>
      <c r="G317" s="109"/>
      <c r="H317" s="109"/>
      <c r="I317" s="109"/>
      <c r="J317" s="109"/>
      <c r="K317" s="49"/>
      <c r="L317" s="49"/>
      <c r="M317" s="91"/>
      <c r="N317" s="49"/>
      <c r="O317" s="91"/>
      <c r="P317" s="49"/>
      <c r="Q317" s="49"/>
      <c r="R317" s="49"/>
      <c r="S317" s="49"/>
      <c r="T317" s="49"/>
      <c r="U317" s="49"/>
      <c r="V317" s="49"/>
      <c r="W317" s="49"/>
      <c r="X317" s="49"/>
      <c r="Y317" s="49"/>
      <c r="Z317" s="49"/>
    </row>
    <row r="318" spans="1:26" ht="15.75" customHeight="1" x14ac:dyDescent="0.2">
      <c r="A318" s="49"/>
      <c r="B318" s="49"/>
      <c r="C318" s="49"/>
      <c r="D318" s="49"/>
      <c r="E318" s="109"/>
      <c r="F318" s="109"/>
      <c r="G318" s="109"/>
      <c r="H318" s="109"/>
      <c r="I318" s="109"/>
      <c r="J318" s="109"/>
      <c r="K318" s="49"/>
      <c r="L318" s="49"/>
      <c r="M318" s="91"/>
      <c r="N318" s="49"/>
      <c r="O318" s="91"/>
      <c r="P318" s="49"/>
      <c r="Q318" s="49"/>
      <c r="R318" s="49"/>
      <c r="S318" s="49"/>
      <c r="T318" s="49"/>
      <c r="U318" s="49"/>
      <c r="V318" s="49"/>
      <c r="W318" s="49"/>
      <c r="X318" s="49"/>
      <c r="Y318" s="49"/>
      <c r="Z318" s="49"/>
    </row>
    <row r="319" spans="1:26" ht="15.75" customHeight="1" x14ac:dyDescent="0.2">
      <c r="A319" s="49"/>
      <c r="B319" s="49"/>
      <c r="C319" s="49"/>
      <c r="D319" s="49"/>
      <c r="E319" s="109"/>
      <c r="F319" s="109"/>
      <c r="G319" s="109"/>
      <c r="H319" s="109"/>
      <c r="I319" s="109"/>
      <c r="J319" s="109"/>
      <c r="K319" s="49"/>
      <c r="L319" s="49"/>
      <c r="M319" s="91"/>
      <c r="N319" s="49"/>
      <c r="O319" s="91"/>
      <c r="P319" s="49"/>
      <c r="Q319" s="49"/>
      <c r="R319" s="49"/>
      <c r="S319" s="49"/>
      <c r="T319" s="49"/>
      <c r="U319" s="49"/>
      <c r="V319" s="49"/>
      <c r="W319" s="49"/>
      <c r="X319" s="49"/>
      <c r="Y319" s="49"/>
      <c r="Z319" s="49"/>
    </row>
    <row r="320" spans="1:26" ht="15.75" customHeight="1" x14ac:dyDescent="0.2">
      <c r="A320" s="49"/>
      <c r="B320" s="49"/>
      <c r="C320" s="49"/>
      <c r="D320" s="49"/>
      <c r="E320" s="109"/>
      <c r="F320" s="109"/>
      <c r="G320" s="109"/>
      <c r="H320" s="109"/>
      <c r="I320" s="109"/>
      <c r="J320" s="109"/>
      <c r="K320" s="49"/>
      <c r="L320" s="49"/>
      <c r="M320" s="91"/>
      <c r="N320" s="49"/>
      <c r="O320" s="91"/>
      <c r="P320" s="49"/>
      <c r="Q320" s="49"/>
      <c r="R320" s="49"/>
      <c r="S320" s="49"/>
      <c r="T320" s="49"/>
      <c r="U320" s="49"/>
      <c r="V320" s="49"/>
      <c r="W320" s="49"/>
      <c r="X320" s="49"/>
      <c r="Y320" s="49"/>
      <c r="Z320" s="49"/>
    </row>
    <row r="321" spans="1:26" ht="15.75" customHeight="1" x14ac:dyDescent="0.2">
      <c r="A321" s="49"/>
      <c r="B321" s="49"/>
      <c r="C321" s="49"/>
      <c r="D321" s="49"/>
      <c r="E321" s="109"/>
      <c r="F321" s="109"/>
      <c r="G321" s="109"/>
      <c r="H321" s="109"/>
      <c r="I321" s="109"/>
      <c r="J321" s="109"/>
      <c r="K321" s="49"/>
      <c r="L321" s="49"/>
      <c r="M321" s="91"/>
      <c r="N321" s="49"/>
      <c r="O321" s="91"/>
      <c r="P321" s="49"/>
      <c r="Q321" s="49"/>
      <c r="R321" s="49"/>
      <c r="S321" s="49"/>
      <c r="T321" s="49"/>
      <c r="U321" s="49"/>
      <c r="V321" s="49"/>
      <c r="W321" s="49"/>
      <c r="X321" s="49"/>
      <c r="Y321" s="49"/>
      <c r="Z321" s="49"/>
    </row>
    <row r="322" spans="1:26" ht="15.75" customHeight="1" x14ac:dyDescent="0.2">
      <c r="A322" s="49"/>
      <c r="B322" s="49"/>
      <c r="C322" s="49"/>
      <c r="D322" s="49"/>
      <c r="E322" s="109"/>
      <c r="F322" s="109"/>
      <c r="G322" s="109"/>
      <c r="H322" s="109"/>
      <c r="I322" s="109"/>
      <c r="J322" s="109"/>
      <c r="K322" s="49"/>
      <c r="L322" s="49"/>
      <c r="M322" s="91"/>
      <c r="N322" s="49"/>
      <c r="O322" s="91"/>
      <c r="P322" s="49"/>
      <c r="Q322" s="49"/>
      <c r="R322" s="49"/>
      <c r="S322" s="49"/>
      <c r="T322" s="49"/>
      <c r="U322" s="49"/>
      <c r="V322" s="49"/>
      <c r="W322" s="49"/>
      <c r="X322" s="49"/>
      <c r="Y322" s="49"/>
      <c r="Z322" s="49"/>
    </row>
    <row r="323" spans="1:26" ht="15.75" customHeight="1" x14ac:dyDescent="0.2">
      <c r="A323" s="49"/>
      <c r="B323" s="49"/>
      <c r="C323" s="49"/>
      <c r="D323" s="49"/>
      <c r="E323" s="109"/>
      <c r="F323" s="109"/>
      <c r="G323" s="109"/>
      <c r="H323" s="109"/>
      <c r="I323" s="109"/>
      <c r="J323" s="109"/>
      <c r="K323" s="49"/>
      <c r="L323" s="49"/>
      <c r="M323" s="91"/>
      <c r="N323" s="49"/>
      <c r="O323" s="91"/>
      <c r="P323" s="49"/>
      <c r="Q323" s="49"/>
      <c r="R323" s="49"/>
      <c r="S323" s="49"/>
      <c r="T323" s="49"/>
      <c r="U323" s="49"/>
      <c r="V323" s="49"/>
      <c r="W323" s="49"/>
      <c r="X323" s="49"/>
      <c r="Y323" s="49"/>
      <c r="Z323" s="49"/>
    </row>
    <row r="324" spans="1:26" ht="15.75" customHeight="1" x14ac:dyDescent="0.2">
      <c r="A324" s="49"/>
      <c r="B324" s="49"/>
      <c r="C324" s="49"/>
      <c r="D324" s="49"/>
      <c r="E324" s="109"/>
      <c r="F324" s="109"/>
      <c r="G324" s="109"/>
      <c r="H324" s="109"/>
      <c r="I324" s="109"/>
      <c r="J324" s="109"/>
      <c r="K324" s="49"/>
      <c r="L324" s="49"/>
      <c r="M324" s="91"/>
      <c r="N324" s="49"/>
      <c r="O324" s="91"/>
      <c r="P324" s="49"/>
      <c r="Q324" s="49"/>
      <c r="R324" s="49"/>
      <c r="S324" s="49"/>
      <c r="T324" s="49"/>
      <c r="U324" s="49"/>
      <c r="V324" s="49"/>
      <c r="W324" s="49"/>
      <c r="X324" s="49"/>
      <c r="Y324" s="49"/>
      <c r="Z324" s="49"/>
    </row>
    <row r="325" spans="1:26" ht="15.75" customHeight="1" x14ac:dyDescent="0.2">
      <c r="A325" s="49"/>
      <c r="B325" s="49"/>
      <c r="C325" s="49"/>
      <c r="D325" s="49"/>
      <c r="E325" s="109"/>
      <c r="F325" s="109"/>
      <c r="G325" s="109"/>
      <c r="H325" s="109"/>
      <c r="I325" s="109"/>
      <c r="J325" s="109"/>
      <c r="K325" s="49"/>
      <c r="L325" s="49"/>
      <c r="M325" s="91"/>
      <c r="N325" s="49"/>
      <c r="O325" s="91"/>
      <c r="P325" s="49"/>
      <c r="Q325" s="49"/>
      <c r="R325" s="49"/>
      <c r="S325" s="49"/>
      <c r="T325" s="49"/>
      <c r="U325" s="49"/>
      <c r="V325" s="49"/>
      <c r="W325" s="49"/>
      <c r="X325" s="49"/>
      <c r="Y325" s="49"/>
      <c r="Z325" s="49"/>
    </row>
    <row r="326" spans="1:26" ht="15.75" customHeight="1" x14ac:dyDescent="0.2">
      <c r="A326" s="49"/>
      <c r="B326" s="49"/>
      <c r="C326" s="49"/>
      <c r="D326" s="49"/>
      <c r="E326" s="109"/>
      <c r="F326" s="109"/>
      <c r="G326" s="109"/>
      <c r="H326" s="109"/>
      <c r="I326" s="109"/>
      <c r="J326" s="109"/>
      <c r="K326" s="49"/>
      <c r="L326" s="49"/>
      <c r="M326" s="91"/>
      <c r="N326" s="49"/>
      <c r="O326" s="91"/>
      <c r="P326" s="49"/>
      <c r="Q326" s="49"/>
      <c r="R326" s="49"/>
      <c r="S326" s="49"/>
      <c r="T326" s="49"/>
      <c r="U326" s="49"/>
      <c r="V326" s="49"/>
      <c r="W326" s="49"/>
      <c r="X326" s="49"/>
      <c r="Y326" s="49"/>
      <c r="Z326" s="49"/>
    </row>
    <row r="327" spans="1:26" ht="15.75" customHeight="1" x14ac:dyDescent="0.2">
      <c r="A327" s="49"/>
      <c r="B327" s="49"/>
      <c r="C327" s="49"/>
      <c r="D327" s="49"/>
      <c r="E327" s="109"/>
      <c r="F327" s="109"/>
      <c r="G327" s="109"/>
      <c r="H327" s="109"/>
      <c r="I327" s="109"/>
      <c r="J327" s="109"/>
      <c r="K327" s="49"/>
      <c r="L327" s="49"/>
      <c r="M327" s="91"/>
      <c r="N327" s="49"/>
      <c r="O327" s="91"/>
      <c r="P327" s="49"/>
      <c r="Q327" s="49"/>
      <c r="R327" s="49"/>
      <c r="S327" s="49"/>
      <c r="T327" s="49"/>
      <c r="U327" s="49"/>
      <c r="V327" s="49"/>
      <c r="W327" s="49"/>
      <c r="X327" s="49"/>
      <c r="Y327" s="49"/>
      <c r="Z327" s="49"/>
    </row>
    <row r="328" spans="1:26" ht="15.75" customHeight="1" x14ac:dyDescent="0.2">
      <c r="A328" s="49"/>
      <c r="B328" s="49"/>
      <c r="C328" s="49"/>
      <c r="D328" s="49"/>
      <c r="E328" s="109"/>
      <c r="F328" s="109"/>
      <c r="G328" s="109"/>
      <c r="H328" s="109"/>
      <c r="I328" s="109"/>
      <c r="J328" s="109"/>
      <c r="K328" s="49"/>
      <c r="L328" s="49"/>
      <c r="M328" s="91"/>
      <c r="N328" s="49"/>
      <c r="O328" s="91"/>
      <c r="P328" s="49"/>
      <c r="Q328" s="49"/>
      <c r="R328" s="49"/>
      <c r="S328" s="49"/>
      <c r="T328" s="49"/>
      <c r="U328" s="49"/>
      <c r="V328" s="49"/>
      <c r="W328" s="49"/>
      <c r="X328" s="49"/>
      <c r="Y328" s="49"/>
      <c r="Z328" s="49"/>
    </row>
    <row r="329" spans="1:26" ht="15.75" customHeight="1" x14ac:dyDescent="0.2">
      <c r="A329" s="49"/>
      <c r="B329" s="49"/>
      <c r="C329" s="49"/>
      <c r="D329" s="49"/>
      <c r="E329" s="109"/>
      <c r="F329" s="109"/>
      <c r="G329" s="109"/>
      <c r="H329" s="109"/>
      <c r="I329" s="109"/>
      <c r="J329" s="109"/>
      <c r="K329" s="49"/>
      <c r="L329" s="49"/>
      <c r="M329" s="91"/>
      <c r="N329" s="49"/>
      <c r="O329" s="91"/>
      <c r="P329" s="49"/>
      <c r="Q329" s="49"/>
      <c r="R329" s="49"/>
      <c r="S329" s="49"/>
      <c r="T329" s="49"/>
      <c r="U329" s="49"/>
      <c r="V329" s="49"/>
      <c r="W329" s="49"/>
      <c r="X329" s="49"/>
      <c r="Y329" s="49"/>
      <c r="Z329" s="49"/>
    </row>
    <row r="330" spans="1:26" ht="15.75" customHeight="1" x14ac:dyDescent="0.2">
      <c r="A330" s="49"/>
      <c r="B330" s="49"/>
      <c r="C330" s="49"/>
      <c r="D330" s="49"/>
      <c r="E330" s="109"/>
      <c r="F330" s="109"/>
      <c r="G330" s="109"/>
      <c r="H330" s="109"/>
      <c r="I330" s="109"/>
      <c r="J330" s="109"/>
      <c r="K330" s="49"/>
      <c r="L330" s="49"/>
      <c r="M330" s="91"/>
      <c r="N330" s="49"/>
      <c r="O330" s="91"/>
      <c r="P330" s="49"/>
      <c r="Q330" s="49"/>
      <c r="R330" s="49"/>
      <c r="S330" s="49"/>
      <c r="T330" s="49"/>
      <c r="U330" s="49"/>
      <c r="V330" s="49"/>
      <c r="W330" s="49"/>
      <c r="X330" s="49"/>
      <c r="Y330" s="49"/>
      <c r="Z330" s="49"/>
    </row>
    <row r="331" spans="1:26" ht="15.75" customHeight="1" x14ac:dyDescent="0.2">
      <c r="A331" s="49"/>
      <c r="B331" s="49"/>
      <c r="C331" s="49"/>
      <c r="D331" s="49"/>
      <c r="E331" s="109"/>
      <c r="F331" s="109"/>
      <c r="G331" s="109"/>
      <c r="H331" s="109"/>
      <c r="I331" s="109"/>
      <c r="J331" s="109"/>
      <c r="K331" s="49"/>
      <c r="L331" s="49"/>
      <c r="M331" s="91"/>
      <c r="N331" s="49"/>
      <c r="O331" s="91"/>
      <c r="P331" s="49"/>
      <c r="Q331" s="49"/>
      <c r="R331" s="49"/>
      <c r="S331" s="49"/>
      <c r="T331" s="49"/>
      <c r="U331" s="49"/>
      <c r="V331" s="49"/>
      <c r="W331" s="49"/>
      <c r="X331" s="49"/>
      <c r="Y331" s="49"/>
      <c r="Z331" s="49"/>
    </row>
    <row r="332" spans="1:26" ht="15.75" customHeight="1" x14ac:dyDescent="0.2">
      <c r="A332" s="49"/>
      <c r="B332" s="49"/>
      <c r="C332" s="49"/>
      <c r="D332" s="49"/>
      <c r="E332" s="109"/>
      <c r="F332" s="109"/>
      <c r="G332" s="109"/>
      <c r="H332" s="109"/>
      <c r="I332" s="109"/>
      <c r="J332" s="109"/>
      <c r="K332" s="49"/>
      <c r="L332" s="49"/>
      <c r="M332" s="91"/>
      <c r="N332" s="49"/>
      <c r="O332" s="91"/>
      <c r="P332" s="49"/>
      <c r="Q332" s="49"/>
      <c r="R332" s="49"/>
      <c r="S332" s="49"/>
      <c r="T332" s="49"/>
      <c r="U332" s="49"/>
      <c r="V332" s="49"/>
      <c r="W332" s="49"/>
      <c r="X332" s="49"/>
      <c r="Y332" s="49"/>
      <c r="Z332" s="49"/>
    </row>
    <row r="333" spans="1:26" ht="15.75" customHeight="1" x14ac:dyDescent="0.2">
      <c r="A333" s="49"/>
      <c r="B333" s="49"/>
      <c r="C333" s="49"/>
      <c r="D333" s="49"/>
      <c r="E333" s="109"/>
      <c r="F333" s="109"/>
      <c r="G333" s="109"/>
      <c r="H333" s="109"/>
      <c r="I333" s="109"/>
      <c r="J333" s="109"/>
      <c r="K333" s="49"/>
      <c r="L333" s="49"/>
      <c r="M333" s="91"/>
      <c r="N333" s="49"/>
      <c r="O333" s="91"/>
      <c r="P333" s="49"/>
      <c r="Q333" s="49"/>
      <c r="R333" s="49"/>
      <c r="S333" s="49"/>
      <c r="T333" s="49"/>
      <c r="U333" s="49"/>
      <c r="V333" s="49"/>
      <c r="W333" s="49"/>
      <c r="X333" s="49"/>
      <c r="Y333" s="49"/>
      <c r="Z333" s="49"/>
    </row>
    <row r="334" spans="1:26" ht="15.75" customHeight="1" x14ac:dyDescent="0.2">
      <c r="A334" s="49"/>
      <c r="B334" s="49"/>
      <c r="C334" s="49"/>
      <c r="D334" s="49"/>
      <c r="E334" s="109"/>
      <c r="F334" s="109"/>
      <c r="G334" s="109"/>
      <c r="H334" s="109"/>
      <c r="I334" s="109"/>
      <c r="J334" s="109"/>
      <c r="K334" s="49"/>
      <c r="L334" s="49"/>
      <c r="M334" s="91"/>
      <c r="N334" s="49"/>
      <c r="O334" s="91"/>
      <c r="P334" s="49"/>
      <c r="Q334" s="49"/>
      <c r="R334" s="49"/>
      <c r="S334" s="49"/>
      <c r="T334" s="49"/>
      <c r="U334" s="49"/>
      <c r="V334" s="49"/>
      <c r="W334" s="49"/>
      <c r="X334" s="49"/>
      <c r="Y334" s="49"/>
      <c r="Z334" s="49"/>
    </row>
    <row r="335" spans="1:26" ht="15.75" customHeight="1" x14ac:dyDescent="0.2">
      <c r="A335" s="49"/>
      <c r="B335" s="49"/>
      <c r="C335" s="49"/>
      <c r="D335" s="49"/>
      <c r="E335" s="109"/>
      <c r="F335" s="109"/>
      <c r="G335" s="109"/>
      <c r="H335" s="109"/>
      <c r="I335" s="109"/>
      <c r="J335" s="109"/>
      <c r="K335" s="49"/>
      <c r="L335" s="49"/>
      <c r="M335" s="91"/>
      <c r="N335" s="49"/>
      <c r="O335" s="91"/>
      <c r="P335" s="49"/>
      <c r="Q335" s="49"/>
      <c r="R335" s="49"/>
      <c r="S335" s="49"/>
      <c r="T335" s="49"/>
      <c r="U335" s="49"/>
      <c r="V335" s="49"/>
      <c r="W335" s="49"/>
      <c r="X335" s="49"/>
      <c r="Y335" s="49"/>
      <c r="Z335" s="49"/>
    </row>
    <row r="336" spans="1:26" ht="15.75" customHeight="1" x14ac:dyDescent="0.2">
      <c r="A336" s="49"/>
      <c r="B336" s="49"/>
      <c r="C336" s="49"/>
      <c r="D336" s="49"/>
      <c r="E336" s="109"/>
      <c r="F336" s="109"/>
      <c r="G336" s="109"/>
      <c r="H336" s="109"/>
      <c r="I336" s="109"/>
      <c r="J336" s="109"/>
      <c r="K336" s="49"/>
      <c r="L336" s="49"/>
      <c r="M336" s="91"/>
      <c r="N336" s="49"/>
      <c r="O336" s="91"/>
      <c r="P336" s="49"/>
      <c r="Q336" s="49"/>
      <c r="R336" s="49"/>
      <c r="S336" s="49"/>
      <c r="T336" s="49"/>
      <c r="U336" s="49"/>
      <c r="V336" s="49"/>
      <c r="W336" s="49"/>
      <c r="X336" s="49"/>
      <c r="Y336" s="49"/>
      <c r="Z336" s="49"/>
    </row>
    <row r="337" spans="1:26" ht="15.75" customHeight="1" x14ac:dyDescent="0.2">
      <c r="A337" s="49"/>
      <c r="B337" s="49"/>
      <c r="C337" s="49"/>
      <c r="D337" s="49"/>
      <c r="E337" s="109"/>
      <c r="F337" s="109"/>
      <c r="G337" s="109"/>
      <c r="H337" s="109"/>
      <c r="I337" s="109"/>
      <c r="J337" s="109"/>
      <c r="K337" s="49"/>
      <c r="L337" s="49"/>
      <c r="M337" s="91"/>
      <c r="N337" s="49"/>
      <c r="O337" s="91"/>
      <c r="P337" s="49"/>
      <c r="Q337" s="49"/>
      <c r="R337" s="49"/>
      <c r="S337" s="49"/>
      <c r="T337" s="49"/>
      <c r="U337" s="49"/>
      <c r="V337" s="49"/>
      <c r="W337" s="49"/>
      <c r="X337" s="49"/>
      <c r="Y337" s="49"/>
      <c r="Z337" s="49"/>
    </row>
    <row r="338" spans="1:26" ht="15.75" customHeight="1" x14ac:dyDescent="0.2">
      <c r="A338" s="49"/>
      <c r="B338" s="49"/>
      <c r="C338" s="49"/>
      <c r="D338" s="49"/>
      <c r="E338" s="109"/>
      <c r="F338" s="109"/>
      <c r="G338" s="109"/>
      <c r="H338" s="109"/>
      <c r="I338" s="109"/>
      <c r="J338" s="109"/>
      <c r="K338" s="49"/>
      <c r="L338" s="49"/>
      <c r="M338" s="91"/>
      <c r="N338" s="49"/>
      <c r="O338" s="91"/>
      <c r="P338" s="49"/>
      <c r="Q338" s="49"/>
      <c r="R338" s="49"/>
      <c r="S338" s="49"/>
      <c r="T338" s="49"/>
      <c r="U338" s="49"/>
      <c r="V338" s="49"/>
      <c r="W338" s="49"/>
      <c r="X338" s="49"/>
      <c r="Y338" s="49"/>
      <c r="Z338" s="49"/>
    </row>
    <row r="339" spans="1:26" ht="15.75" customHeight="1" x14ac:dyDescent="0.2">
      <c r="A339" s="49"/>
      <c r="B339" s="49"/>
      <c r="C339" s="49"/>
      <c r="D339" s="49"/>
      <c r="E339" s="109"/>
      <c r="F339" s="109"/>
      <c r="G339" s="109"/>
      <c r="H339" s="109"/>
      <c r="I339" s="109"/>
      <c r="J339" s="109"/>
      <c r="K339" s="49"/>
      <c r="L339" s="49"/>
      <c r="M339" s="91"/>
      <c r="N339" s="49"/>
      <c r="O339" s="91"/>
      <c r="P339" s="49"/>
      <c r="Q339" s="49"/>
      <c r="R339" s="49"/>
      <c r="S339" s="49"/>
      <c r="T339" s="49"/>
      <c r="U339" s="49"/>
      <c r="V339" s="49"/>
      <c r="W339" s="49"/>
      <c r="X339" s="49"/>
      <c r="Y339" s="49"/>
      <c r="Z339" s="49"/>
    </row>
    <row r="340" spans="1:26" ht="15.75" customHeight="1" x14ac:dyDescent="0.2">
      <c r="A340" s="49"/>
      <c r="B340" s="49"/>
      <c r="C340" s="49"/>
      <c r="D340" s="49"/>
      <c r="E340" s="109"/>
      <c r="F340" s="109"/>
      <c r="G340" s="109"/>
      <c r="H340" s="109"/>
      <c r="I340" s="109"/>
      <c r="J340" s="109"/>
      <c r="K340" s="49"/>
      <c r="L340" s="49"/>
      <c r="M340" s="91"/>
      <c r="N340" s="49"/>
      <c r="O340" s="91"/>
      <c r="P340" s="49"/>
      <c r="Q340" s="49"/>
      <c r="R340" s="49"/>
      <c r="S340" s="49"/>
      <c r="T340" s="49"/>
      <c r="U340" s="49"/>
      <c r="V340" s="49"/>
      <c r="W340" s="49"/>
      <c r="X340" s="49"/>
      <c r="Y340" s="49"/>
      <c r="Z340" s="49"/>
    </row>
    <row r="341" spans="1:26" ht="15.75" customHeight="1" x14ac:dyDescent="0.2">
      <c r="A341" s="49"/>
      <c r="B341" s="49"/>
      <c r="C341" s="49"/>
      <c r="D341" s="49"/>
      <c r="E341" s="109"/>
      <c r="F341" s="109"/>
      <c r="G341" s="109"/>
      <c r="H341" s="109"/>
      <c r="I341" s="109"/>
      <c r="J341" s="109"/>
      <c r="K341" s="49"/>
      <c r="L341" s="49"/>
      <c r="M341" s="91"/>
      <c r="N341" s="49"/>
      <c r="O341" s="91"/>
      <c r="P341" s="49"/>
      <c r="Q341" s="49"/>
      <c r="R341" s="49"/>
      <c r="S341" s="49"/>
      <c r="T341" s="49"/>
      <c r="U341" s="49"/>
      <c r="V341" s="49"/>
      <c r="W341" s="49"/>
      <c r="X341" s="49"/>
      <c r="Y341" s="49"/>
      <c r="Z341" s="49"/>
    </row>
    <row r="342" spans="1:26" ht="15.75" customHeight="1" x14ac:dyDescent="0.2">
      <c r="A342" s="49"/>
      <c r="B342" s="49"/>
      <c r="C342" s="49"/>
      <c r="D342" s="49"/>
      <c r="E342" s="109"/>
      <c r="F342" s="109"/>
      <c r="G342" s="109"/>
      <c r="H342" s="109"/>
      <c r="I342" s="109"/>
      <c r="J342" s="109"/>
      <c r="K342" s="49"/>
      <c r="L342" s="49"/>
      <c r="M342" s="91"/>
      <c r="N342" s="49"/>
      <c r="O342" s="91"/>
      <c r="P342" s="49"/>
      <c r="Q342" s="49"/>
      <c r="R342" s="49"/>
      <c r="S342" s="49"/>
      <c r="T342" s="49"/>
      <c r="U342" s="49"/>
      <c r="V342" s="49"/>
      <c r="W342" s="49"/>
      <c r="X342" s="49"/>
      <c r="Y342" s="49"/>
      <c r="Z342" s="49"/>
    </row>
    <row r="343" spans="1:26" ht="15.75" customHeight="1" x14ac:dyDescent="0.2">
      <c r="A343" s="49"/>
      <c r="B343" s="49"/>
      <c r="C343" s="49"/>
      <c r="D343" s="49"/>
      <c r="E343" s="109"/>
      <c r="F343" s="109"/>
      <c r="G343" s="109"/>
      <c r="H343" s="109"/>
      <c r="I343" s="109"/>
      <c r="J343" s="109"/>
      <c r="K343" s="49"/>
      <c r="L343" s="49"/>
      <c r="M343" s="91"/>
      <c r="N343" s="49"/>
      <c r="O343" s="91"/>
      <c r="P343" s="49"/>
      <c r="Q343" s="49"/>
      <c r="R343" s="49"/>
      <c r="S343" s="49"/>
      <c r="T343" s="49"/>
      <c r="U343" s="49"/>
      <c r="V343" s="49"/>
      <c r="W343" s="49"/>
      <c r="X343" s="49"/>
      <c r="Y343" s="49"/>
      <c r="Z343" s="49"/>
    </row>
    <row r="344" spans="1:26" ht="15.75" customHeight="1" x14ac:dyDescent="0.2">
      <c r="A344" s="49"/>
      <c r="B344" s="49"/>
      <c r="C344" s="49"/>
      <c r="D344" s="49"/>
      <c r="E344" s="109"/>
      <c r="F344" s="109"/>
      <c r="G344" s="109"/>
      <c r="H344" s="109"/>
      <c r="I344" s="109"/>
      <c r="J344" s="109"/>
      <c r="K344" s="49"/>
      <c r="L344" s="49"/>
      <c r="M344" s="91"/>
      <c r="N344" s="49"/>
      <c r="O344" s="91"/>
      <c r="P344" s="49"/>
      <c r="Q344" s="49"/>
      <c r="R344" s="49"/>
      <c r="S344" s="49"/>
      <c r="T344" s="49"/>
      <c r="U344" s="49"/>
      <c r="V344" s="49"/>
      <c r="W344" s="49"/>
      <c r="X344" s="49"/>
      <c r="Y344" s="49"/>
      <c r="Z344" s="49"/>
    </row>
    <row r="345" spans="1:26" ht="15.75" customHeight="1" x14ac:dyDescent="0.2">
      <c r="A345" s="49"/>
      <c r="B345" s="49"/>
      <c r="C345" s="49"/>
      <c r="D345" s="49"/>
      <c r="E345" s="109"/>
      <c r="F345" s="109"/>
      <c r="G345" s="109"/>
      <c r="H345" s="109"/>
      <c r="I345" s="109"/>
      <c r="J345" s="109"/>
      <c r="K345" s="49"/>
      <c r="L345" s="49"/>
      <c r="M345" s="91"/>
      <c r="N345" s="49"/>
      <c r="O345" s="91"/>
      <c r="P345" s="49"/>
      <c r="Q345" s="49"/>
      <c r="R345" s="49"/>
      <c r="S345" s="49"/>
      <c r="T345" s="49"/>
      <c r="U345" s="49"/>
      <c r="V345" s="49"/>
      <c r="W345" s="49"/>
      <c r="X345" s="49"/>
      <c r="Y345" s="49"/>
      <c r="Z345" s="49"/>
    </row>
    <row r="346" spans="1:26" ht="15.75" customHeight="1" x14ac:dyDescent="0.2">
      <c r="A346" s="49"/>
      <c r="B346" s="49"/>
      <c r="C346" s="49"/>
      <c r="D346" s="49"/>
      <c r="E346" s="109"/>
      <c r="F346" s="109"/>
      <c r="G346" s="109"/>
      <c r="H346" s="109"/>
      <c r="I346" s="109"/>
      <c r="J346" s="109"/>
      <c r="K346" s="49"/>
      <c r="L346" s="49"/>
      <c r="M346" s="91"/>
      <c r="N346" s="49"/>
      <c r="O346" s="91"/>
      <c r="P346" s="49"/>
      <c r="Q346" s="49"/>
      <c r="R346" s="49"/>
      <c r="S346" s="49"/>
      <c r="T346" s="49"/>
      <c r="U346" s="49"/>
      <c r="V346" s="49"/>
      <c r="W346" s="49"/>
      <c r="X346" s="49"/>
      <c r="Y346" s="49"/>
      <c r="Z346" s="49"/>
    </row>
    <row r="347" spans="1:26" ht="15.75" customHeight="1" x14ac:dyDescent="0.2">
      <c r="A347" s="49"/>
      <c r="B347" s="49"/>
      <c r="C347" s="49"/>
      <c r="D347" s="49"/>
      <c r="E347" s="109"/>
      <c r="F347" s="109"/>
      <c r="G347" s="109"/>
      <c r="H347" s="109"/>
      <c r="I347" s="109"/>
      <c r="J347" s="109"/>
      <c r="K347" s="49"/>
      <c r="L347" s="49"/>
      <c r="M347" s="91"/>
      <c r="N347" s="49"/>
      <c r="O347" s="91"/>
      <c r="P347" s="49"/>
      <c r="Q347" s="49"/>
      <c r="R347" s="49"/>
      <c r="S347" s="49"/>
      <c r="T347" s="49"/>
      <c r="U347" s="49"/>
      <c r="V347" s="49"/>
      <c r="W347" s="49"/>
      <c r="X347" s="49"/>
      <c r="Y347" s="49"/>
      <c r="Z347" s="49"/>
    </row>
    <row r="348" spans="1:26" ht="15.75" customHeight="1" x14ac:dyDescent="0.2">
      <c r="A348" s="49"/>
      <c r="B348" s="49"/>
      <c r="C348" s="49"/>
      <c r="D348" s="49"/>
      <c r="E348" s="109"/>
      <c r="F348" s="109"/>
      <c r="G348" s="109"/>
      <c r="H348" s="109"/>
      <c r="I348" s="109"/>
      <c r="J348" s="109"/>
      <c r="K348" s="49"/>
      <c r="L348" s="49"/>
      <c r="M348" s="91"/>
      <c r="N348" s="49"/>
      <c r="O348" s="91"/>
      <c r="P348" s="49"/>
      <c r="Q348" s="49"/>
      <c r="R348" s="49"/>
      <c r="S348" s="49"/>
      <c r="T348" s="49"/>
      <c r="U348" s="49"/>
      <c r="V348" s="49"/>
      <c r="W348" s="49"/>
      <c r="X348" s="49"/>
      <c r="Y348" s="49"/>
      <c r="Z348" s="49"/>
    </row>
    <row r="349" spans="1:26" ht="15.75" customHeight="1" x14ac:dyDescent="0.2">
      <c r="A349" s="49"/>
      <c r="B349" s="49"/>
      <c r="C349" s="49"/>
      <c r="D349" s="49"/>
      <c r="E349" s="109"/>
      <c r="F349" s="109"/>
      <c r="G349" s="109"/>
      <c r="H349" s="109"/>
      <c r="I349" s="109"/>
      <c r="J349" s="109"/>
      <c r="K349" s="49"/>
      <c r="L349" s="49"/>
      <c r="M349" s="91"/>
      <c r="N349" s="49"/>
      <c r="O349" s="91"/>
      <c r="P349" s="49"/>
      <c r="Q349" s="49"/>
      <c r="R349" s="49"/>
      <c r="S349" s="49"/>
      <c r="T349" s="49"/>
      <c r="U349" s="49"/>
      <c r="V349" s="49"/>
      <c r="W349" s="49"/>
      <c r="X349" s="49"/>
      <c r="Y349" s="49"/>
      <c r="Z349" s="49"/>
    </row>
    <row r="350" spans="1:26" ht="15.75" customHeight="1" x14ac:dyDescent="0.2">
      <c r="A350" s="49"/>
      <c r="B350" s="49"/>
      <c r="C350" s="49"/>
      <c r="D350" s="49"/>
      <c r="E350" s="109"/>
      <c r="F350" s="109"/>
      <c r="G350" s="109"/>
      <c r="H350" s="109"/>
      <c r="I350" s="109"/>
      <c r="J350" s="109"/>
      <c r="K350" s="49"/>
      <c r="L350" s="49"/>
      <c r="M350" s="91"/>
      <c r="N350" s="49"/>
      <c r="O350" s="91"/>
      <c r="P350" s="49"/>
      <c r="Q350" s="49"/>
      <c r="R350" s="49"/>
      <c r="S350" s="49"/>
      <c r="T350" s="49"/>
      <c r="U350" s="49"/>
      <c r="V350" s="49"/>
      <c r="W350" s="49"/>
      <c r="X350" s="49"/>
      <c r="Y350" s="49"/>
      <c r="Z350" s="49"/>
    </row>
    <row r="351" spans="1:26" ht="15.75" customHeight="1" x14ac:dyDescent="0.2">
      <c r="A351" s="49"/>
      <c r="B351" s="49"/>
      <c r="C351" s="49"/>
      <c r="D351" s="49"/>
      <c r="E351" s="109"/>
      <c r="F351" s="109"/>
      <c r="G351" s="109"/>
      <c r="H351" s="109"/>
      <c r="I351" s="109"/>
      <c r="J351" s="109"/>
      <c r="K351" s="49"/>
      <c r="L351" s="49"/>
      <c r="M351" s="91"/>
      <c r="N351" s="49"/>
      <c r="O351" s="91"/>
      <c r="P351" s="49"/>
      <c r="Q351" s="49"/>
      <c r="R351" s="49"/>
      <c r="S351" s="49"/>
      <c r="T351" s="49"/>
      <c r="U351" s="49"/>
      <c r="V351" s="49"/>
      <c r="W351" s="49"/>
      <c r="X351" s="49"/>
      <c r="Y351" s="49"/>
      <c r="Z351" s="49"/>
    </row>
    <row r="352" spans="1:26" ht="15.75" customHeight="1" x14ac:dyDescent="0.2">
      <c r="A352" s="49"/>
      <c r="B352" s="49"/>
      <c r="C352" s="49"/>
      <c r="D352" s="49"/>
      <c r="E352" s="109"/>
      <c r="F352" s="109"/>
      <c r="G352" s="109"/>
      <c r="H352" s="109"/>
      <c r="I352" s="109"/>
      <c r="J352" s="109"/>
      <c r="K352" s="49"/>
      <c r="L352" s="49"/>
      <c r="M352" s="91"/>
      <c r="N352" s="49"/>
      <c r="O352" s="91"/>
      <c r="P352" s="49"/>
      <c r="Q352" s="49"/>
      <c r="R352" s="49"/>
      <c r="S352" s="49"/>
      <c r="T352" s="49"/>
      <c r="U352" s="49"/>
      <c r="V352" s="49"/>
      <c r="W352" s="49"/>
      <c r="X352" s="49"/>
      <c r="Y352" s="49"/>
      <c r="Z352" s="49"/>
    </row>
    <row r="353" spans="1:26" ht="15.75" customHeight="1" x14ac:dyDescent="0.2">
      <c r="A353" s="49"/>
      <c r="B353" s="49"/>
      <c r="C353" s="49"/>
      <c r="D353" s="49"/>
      <c r="E353" s="109"/>
      <c r="F353" s="109"/>
      <c r="G353" s="109"/>
      <c r="H353" s="109"/>
      <c r="I353" s="109"/>
      <c r="J353" s="109"/>
      <c r="K353" s="49"/>
      <c r="L353" s="49"/>
      <c r="M353" s="91"/>
      <c r="N353" s="49"/>
      <c r="O353" s="91"/>
      <c r="P353" s="49"/>
      <c r="Q353" s="49"/>
      <c r="R353" s="49"/>
      <c r="S353" s="49"/>
      <c r="T353" s="49"/>
      <c r="U353" s="49"/>
      <c r="V353" s="49"/>
      <c r="W353" s="49"/>
      <c r="X353" s="49"/>
      <c r="Y353" s="49"/>
      <c r="Z353" s="49"/>
    </row>
    <row r="354" spans="1:26" ht="15.75" customHeight="1" x14ac:dyDescent="0.2">
      <c r="A354" s="49"/>
      <c r="B354" s="49"/>
      <c r="C354" s="49"/>
      <c r="D354" s="49"/>
      <c r="E354" s="109"/>
      <c r="F354" s="109"/>
      <c r="G354" s="109"/>
      <c r="H354" s="109"/>
      <c r="I354" s="109"/>
      <c r="J354" s="109"/>
      <c r="K354" s="49"/>
      <c r="L354" s="49"/>
      <c r="M354" s="91"/>
      <c r="N354" s="49"/>
      <c r="O354" s="91"/>
      <c r="P354" s="49"/>
      <c r="Q354" s="49"/>
      <c r="R354" s="49"/>
      <c r="S354" s="49"/>
      <c r="T354" s="49"/>
      <c r="U354" s="49"/>
      <c r="V354" s="49"/>
      <c r="W354" s="49"/>
      <c r="X354" s="49"/>
      <c r="Y354" s="49"/>
      <c r="Z354" s="49"/>
    </row>
    <row r="355" spans="1:26" ht="15.75" customHeight="1" x14ac:dyDescent="0.2">
      <c r="A355" s="49"/>
      <c r="B355" s="49"/>
      <c r="C355" s="49"/>
      <c r="D355" s="49"/>
      <c r="E355" s="109"/>
      <c r="F355" s="109"/>
      <c r="G355" s="109"/>
      <c r="H355" s="109"/>
      <c r="I355" s="109"/>
      <c r="J355" s="109"/>
      <c r="K355" s="49"/>
      <c r="L355" s="49"/>
      <c r="M355" s="91"/>
      <c r="N355" s="49"/>
      <c r="O355" s="91"/>
      <c r="P355" s="49"/>
      <c r="Q355" s="49"/>
      <c r="R355" s="49"/>
      <c r="S355" s="49"/>
      <c r="T355" s="49"/>
      <c r="U355" s="49"/>
      <c r="V355" s="49"/>
      <c r="W355" s="49"/>
      <c r="X355" s="49"/>
      <c r="Y355" s="49"/>
      <c r="Z355" s="49"/>
    </row>
    <row r="356" spans="1:26" ht="15.75" customHeight="1" x14ac:dyDescent="0.2">
      <c r="A356" s="49"/>
      <c r="B356" s="49"/>
      <c r="C356" s="49"/>
      <c r="D356" s="49"/>
      <c r="E356" s="109"/>
      <c r="F356" s="109"/>
      <c r="G356" s="109"/>
      <c r="H356" s="109"/>
      <c r="I356" s="109"/>
      <c r="J356" s="109"/>
      <c r="K356" s="49"/>
      <c r="L356" s="49"/>
      <c r="M356" s="91"/>
      <c r="N356" s="49"/>
      <c r="O356" s="91"/>
      <c r="P356" s="49"/>
      <c r="Q356" s="49"/>
      <c r="R356" s="49"/>
      <c r="S356" s="49"/>
      <c r="T356" s="49"/>
      <c r="U356" s="49"/>
      <c r="V356" s="49"/>
      <c r="W356" s="49"/>
      <c r="X356" s="49"/>
      <c r="Y356" s="49"/>
      <c r="Z356" s="49"/>
    </row>
    <row r="357" spans="1:26" ht="15.75" customHeight="1" x14ac:dyDescent="0.2">
      <c r="A357" s="49"/>
      <c r="B357" s="49"/>
      <c r="C357" s="49"/>
      <c r="D357" s="49"/>
      <c r="E357" s="109"/>
      <c r="F357" s="109"/>
      <c r="G357" s="109"/>
      <c r="H357" s="109"/>
      <c r="I357" s="109"/>
      <c r="J357" s="109"/>
      <c r="K357" s="49"/>
      <c r="L357" s="49"/>
      <c r="M357" s="91"/>
      <c r="N357" s="49"/>
      <c r="O357" s="91"/>
      <c r="P357" s="49"/>
      <c r="Q357" s="49"/>
      <c r="R357" s="49"/>
      <c r="S357" s="49"/>
      <c r="T357" s="49"/>
      <c r="U357" s="49"/>
      <c r="V357" s="49"/>
      <c r="W357" s="49"/>
      <c r="X357" s="49"/>
      <c r="Y357" s="49"/>
      <c r="Z357" s="49"/>
    </row>
    <row r="358" spans="1:26" ht="15.75" customHeight="1" x14ac:dyDescent="0.2">
      <c r="A358" s="49"/>
      <c r="B358" s="49"/>
      <c r="C358" s="49"/>
      <c r="D358" s="49"/>
      <c r="E358" s="109"/>
      <c r="F358" s="109"/>
      <c r="G358" s="109"/>
      <c r="H358" s="109"/>
      <c r="I358" s="109"/>
      <c r="J358" s="109"/>
      <c r="K358" s="49"/>
      <c r="L358" s="49"/>
      <c r="M358" s="91"/>
      <c r="N358" s="49"/>
      <c r="O358" s="91"/>
      <c r="P358" s="49"/>
      <c r="Q358" s="49"/>
      <c r="R358" s="49"/>
      <c r="S358" s="49"/>
      <c r="T358" s="49"/>
      <c r="U358" s="49"/>
      <c r="V358" s="49"/>
      <c r="W358" s="49"/>
      <c r="X358" s="49"/>
      <c r="Y358" s="49"/>
      <c r="Z358" s="49"/>
    </row>
    <row r="359" spans="1:26" ht="15.75" customHeight="1" x14ac:dyDescent="0.2">
      <c r="A359" s="49"/>
      <c r="B359" s="49"/>
      <c r="C359" s="49"/>
      <c r="D359" s="49"/>
      <c r="E359" s="109"/>
      <c r="F359" s="109"/>
      <c r="G359" s="109"/>
      <c r="H359" s="109"/>
      <c r="I359" s="109"/>
      <c r="J359" s="109"/>
      <c r="K359" s="49"/>
      <c r="L359" s="49"/>
      <c r="M359" s="91"/>
      <c r="N359" s="49"/>
      <c r="O359" s="91"/>
      <c r="P359" s="49"/>
      <c r="Q359" s="49"/>
      <c r="R359" s="49"/>
      <c r="S359" s="49"/>
      <c r="T359" s="49"/>
      <c r="U359" s="49"/>
      <c r="V359" s="49"/>
      <c r="W359" s="49"/>
      <c r="X359" s="49"/>
      <c r="Y359" s="49"/>
      <c r="Z359" s="49"/>
    </row>
    <row r="360" spans="1:26" ht="15.75" customHeight="1" x14ac:dyDescent="0.2">
      <c r="A360" s="49"/>
      <c r="B360" s="49"/>
      <c r="C360" s="49"/>
      <c r="D360" s="49"/>
      <c r="E360" s="109"/>
      <c r="F360" s="109"/>
      <c r="G360" s="109"/>
      <c r="H360" s="109"/>
      <c r="I360" s="109"/>
      <c r="J360" s="109"/>
      <c r="K360" s="49"/>
      <c r="L360" s="49"/>
      <c r="M360" s="91"/>
      <c r="N360" s="49"/>
      <c r="O360" s="91"/>
      <c r="P360" s="49"/>
      <c r="Q360" s="49"/>
      <c r="R360" s="49"/>
      <c r="S360" s="49"/>
      <c r="T360" s="49"/>
      <c r="U360" s="49"/>
      <c r="V360" s="49"/>
      <c r="W360" s="49"/>
      <c r="X360" s="49"/>
      <c r="Y360" s="49"/>
      <c r="Z360" s="49"/>
    </row>
    <row r="361" spans="1:26" ht="15.75" customHeight="1" x14ac:dyDescent="0.2">
      <c r="A361" s="49"/>
      <c r="B361" s="49"/>
      <c r="C361" s="49"/>
      <c r="D361" s="49"/>
      <c r="E361" s="109"/>
      <c r="F361" s="109"/>
      <c r="G361" s="109"/>
      <c r="H361" s="109"/>
      <c r="I361" s="109"/>
      <c r="J361" s="109"/>
      <c r="K361" s="49"/>
      <c r="L361" s="49"/>
      <c r="M361" s="91"/>
      <c r="N361" s="49"/>
      <c r="O361" s="91"/>
      <c r="P361" s="49"/>
      <c r="Q361" s="49"/>
      <c r="R361" s="49"/>
      <c r="S361" s="49"/>
      <c r="T361" s="49"/>
      <c r="U361" s="49"/>
      <c r="V361" s="49"/>
      <c r="W361" s="49"/>
      <c r="X361" s="49"/>
      <c r="Y361" s="49"/>
      <c r="Z361" s="49"/>
    </row>
    <row r="362" spans="1:26" ht="15.75" customHeight="1" x14ac:dyDescent="0.2">
      <c r="A362" s="49"/>
      <c r="B362" s="49"/>
      <c r="C362" s="49"/>
      <c r="D362" s="49"/>
      <c r="E362" s="109"/>
      <c r="F362" s="109"/>
      <c r="G362" s="109"/>
      <c r="H362" s="109"/>
      <c r="I362" s="109"/>
      <c r="J362" s="109"/>
      <c r="K362" s="49"/>
      <c r="L362" s="49"/>
      <c r="M362" s="91"/>
      <c r="N362" s="49"/>
      <c r="O362" s="91"/>
      <c r="P362" s="49"/>
      <c r="Q362" s="49"/>
      <c r="R362" s="49"/>
      <c r="S362" s="49"/>
      <c r="T362" s="49"/>
      <c r="U362" s="49"/>
      <c r="V362" s="49"/>
      <c r="W362" s="49"/>
      <c r="X362" s="49"/>
      <c r="Y362" s="49"/>
      <c r="Z362" s="49"/>
    </row>
    <row r="363" spans="1:26" ht="15.75" customHeight="1" x14ac:dyDescent="0.2">
      <c r="A363" s="49"/>
      <c r="B363" s="49"/>
      <c r="C363" s="49"/>
      <c r="D363" s="49"/>
      <c r="E363" s="109"/>
      <c r="F363" s="109"/>
      <c r="G363" s="109"/>
      <c r="H363" s="109"/>
      <c r="I363" s="109"/>
      <c r="J363" s="109"/>
      <c r="K363" s="49"/>
      <c r="L363" s="49"/>
      <c r="M363" s="91"/>
      <c r="N363" s="49"/>
      <c r="O363" s="91"/>
      <c r="P363" s="49"/>
      <c r="Q363" s="49"/>
      <c r="R363" s="49"/>
      <c r="S363" s="49"/>
      <c r="T363" s="49"/>
      <c r="U363" s="49"/>
      <c r="V363" s="49"/>
      <c r="W363" s="49"/>
      <c r="X363" s="49"/>
      <c r="Y363" s="49"/>
      <c r="Z363" s="49"/>
    </row>
    <row r="364" spans="1:26" ht="15.75" customHeight="1" x14ac:dyDescent="0.2">
      <c r="A364" s="49"/>
      <c r="B364" s="49"/>
      <c r="C364" s="49"/>
      <c r="D364" s="49"/>
      <c r="E364" s="109"/>
      <c r="F364" s="109"/>
      <c r="G364" s="109"/>
      <c r="H364" s="109"/>
      <c r="I364" s="109"/>
      <c r="J364" s="109"/>
      <c r="K364" s="49"/>
      <c r="L364" s="49"/>
      <c r="M364" s="91"/>
      <c r="N364" s="49"/>
      <c r="O364" s="91"/>
      <c r="P364" s="49"/>
      <c r="Q364" s="49"/>
      <c r="R364" s="49"/>
      <c r="S364" s="49"/>
      <c r="T364" s="49"/>
      <c r="U364" s="49"/>
      <c r="V364" s="49"/>
      <c r="W364" s="49"/>
      <c r="X364" s="49"/>
      <c r="Y364" s="49"/>
      <c r="Z364" s="49"/>
    </row>
    <row r="365" spans="1:26" ht="15.75" customHeight="1" x14ac:dyDescent="0.2">
      <c r="A365" s="49"/>
      <c r="B365" s="49"/>
      <c r="C365" s="49"/>
      <c r="D365" s="49"/>
      <c r="E365" s="109"/>
      <c r="F365" s="109"/>
      <c r="G365" s="109"/>
      <c r="H365" s="109"/>
      <c r="I365" s="109"/>
      <c r="J365" s="109"/>
      <c r="K365" s="49"/>
      <c r="L365" s="49"/>
      <c r="M365" s="91"/>
      <c r="N365" s="49"/>
      <c r="O365" s="91"/>
      <c r="P365" s="49"/>
      <c r="Q365" s="49"/>
      <c r="R365" s="49"/>
      <c r="S365" s="49"/>
      <c r="T365" s="49"/>
      <c r="U365" s="49"/>
      <c r="V365" s="49"/>
      <c r="W365" s="49"/>
      <c r="X365" s="49"/>
      <c r="Y365" s="49"/>
      <c r="Z365" s="49"/>
    </row>
    <row r="366" spans="1:26" ht="15.75" customHeight="1" x14ac:dyDescent="0.2">
      <c r="A366" s="49"/>
      <c r="B366" s="49"/>
      <c r="C366" s="49"/>
      <c r="D366" s="49"/>
      <c r="E366" s="109"/>
      <c r="F366" s="109"/>
      <c r="G366" s="109"/>
      <c r="H366" s="109"/>
      <c r="I366" s="109"/>
      <c r="J366" s="109"/>
      <c r="K366" s="49"/>
      <c r="L366" s="49"/>
      <c r="M366" s="91"/>
      <c r="N366" s="49"/>
      <c r="O366" s="91"/>
      <c r="P366" s="49"/>
      <c r="Q366" s="49"/>
      <c r="R366" s="49"/>
      <c r="S366" s="49"/>
      <c r="T366" s="49"/>
      <c r="U366" s="49"/>
      <c r="V366" s="49"/>
      <c r="W366" s="49"/>
      <c r="X366" s="49"/>
      <c r="Y366" s="49"/>
      <c r="Z366" s="49"/>
    </row>
    <row r="367" spans="1:26" ht="15.75" customHeight="1" x14ac:dyDescent="0.2">
      <c r="A367" s="49"/>
      <c r="B367" s="49"/>
      <c r="C367" s="49"/>
      <c r="D367" s="49"/>
      <c r="E367" s="109"/>
      <c r="F367" s="109"/>
      <c r="G367" s="109"/>
      <c r="H367" s="109"/>
      <c r="I367" s="109"/>
      <c r="J367" s="109"/>
      <c r="K367" s="49"/>
      <c r="L367" s="49"/>
      <c r="M367" s="91"/>
      <c r="N367" s="49"/>
      <c r="O367" s="91"/>
      <c r="P367" s="49"/>
      <c r="Q367" s="49"/>
      <c r="R367" s="49"/>
      <c r="S367" s="49"/>
      <c r="T367" s="49"/>
      <c r="U367" s="49"/>
      <c r="V367" s="49"/>
      <c r="W367" s="49"/>
      <c r="X367" s="49"/>
      <c r="Y367" s="49"/>
      <c r="Z367" s="49"/>
    </row>
    <row r="368" spans="1:26" ht="15.75" customHeight="1" x14ac:dyDescent="0.2">
      <c r="A368" s="49"/>
      <c r="B368" s="49"/>
      <c r="C368" s="49"/>
      <c r="D368" s="49"/>
      <c r="E368" s="109"/>
      <c r="F368" s="109"/>
      <c r="G368" s="109"/>
      <c r="H368" s="109"/>
      <c r="I368" s="109"/>
      <c r="J368" s="109"/>
      <c r="K368" s="49"/>
      <c r="L368" s="49"/>
      <c r="M368" s="91"/>
      <c r="N368" s="49"/>
      <c r="O368" s="91"/>
      <c r="P368" s="49"/>
      <c r="Q368" s="49"/>
      <c r="R368" s="49"/>
      <c r="S368" s="49"/>
      <c r="T368" s="49"/>
      <c r="U368" s="49"/>
      <c r="V368" s="49"/>
      <c r="W368" s="49"/>
      <c r="X368" s="49"/>
      <c r="Y368" s="49"/>
      <c r="Z368" s="49"/>
    </row>
    <row r="369" spans="1:26" ht="15.75" customHeight="1" x14ac:dyDescent="0.2">
      <c r="A369" s="49"/>
      <c r="B369" s="49"/>
      <c r="C369" s="49"/>
      <c r="D369" s="49"/>
      <c r="E369" s="109"/>
      <c r="F369" s="109"/>
      <c r="G369" s="109"/>
      <c r="H369" s="109"/>
      <c r="I369" s="109"/>
      <c r="J369" s="109"/>
      <c r="K369" s="49"/>
      <c r="L369" s="49"/>
      <c r="M369" s="91"/>
      <c r="N369" s="49"/>
      <c r="O369" s="91"/>
      <c r="P369" s="49"/>
      <c r="Q369" s="49"/>
      <c r="R369" s="49"/>
      <c r="S369" s="49"/>
      <c r="T369" s="49"/>
      <c r="U369" s="49"/>
      <c r="V369" s="49"/>
      <c r="W369" s="49"/>
      <c r="X369" s="49"/>
      <c r="Y369" s="49"/>
      <c r="Z369" s="49"/>
    </row>
    <row r="370" spans="1:26" ht="15.75" customHeight="1" x14ac:dyDescent="0.2">
      <c r="A370" s="49"/>
      <c r="B370" s="49"/>
      <c r="C370" s="49"/>
      <c r="D370" s="49"/>
      <c r="E370" s="109"/>
      <c r="F370" s="109"/>
      <c r="G370" s="109"/>
      <c r="H370" s="109"/>
      <c r="I370" s="109"/>
      <c r="J370" s="109"/>
      <c r="K370" s="49"/>
      <c r="L370" s="49"/>
      <c r="M370" s="91"/>
      <c r="N370" s="49"/>
      <c r="O370" s="91"/>
      <c r="P370" s="49"/>
      <c r="Q370" s="49"/>
      <c r="R370" s="49"/>
      <c r="S370" s="49"/>
      <c r="T370" s="49"/>
      <c r="U370" s="49"/>
      <c r="V370" s="49"/>
      <c r="W370" s="49"/>
      <c r="X370" s="49"/>
      <c r="Y370" s="49"/>
      <c r="Z370" s="49"/>
    </row>
    <row r="371" spans="1:26" ht="15.75" customHeight="1" x14ac:dyDescent="0.2">
      <c r="A371" s="49"/>
      <c r="B371" s="49"/>
      <c r="C371" s="49"/>
      <c r="D371" s="49"/>
      <c r="E371" s="109"/>
      <c r="F371" s="109"/>
      <c r="G371" s="109"/>
      <c r="H371" s="109"/>
      <c r="I371" s="109"/>
      <c r="J371" s="109"/>
      <c r="K371" s="49"/>
      <c r="L371" s="49"/>
      <c r="M371" s="91"/>
      <c r="N371" s="49"/>
      <c r="O371" s="91"/>
      <c r="P371" s="49"/>
      <c r="Q371" s="49"/>
      <c r="R371" s="49"/>
      <c r="S371" s="49"/>
      <c r="T371" s="49"/>
      <c r="U371" s="49"/>
      <c r="V371" s="49"/>
      <c r="W371" s="49"/>
      <c r="X371" s="49"/>
      <c r="Y371" s="49"/>
      <c r="Z371" s="49"/>
    </row>
    <row r="372" spans="1:26" ht="15.75" customHeight="1" x14ac:dyDescent="0.2">
      <c r="A372" s="49"/>
      <c r="B372" s="49"/>
      <c r="C372" s="49"/>
      <c r="D372" s="49"/>
      <c r="E372" s="109"/>
      <c r="F372" s="109"/>
      <c r="G372" s="109"/>
      <c r="H372" s="109"/>
      <c r="I372" s="109"/>
      <c r="J372" s="109"/>
      <c r="K372" s="49"/>
      <c r="L372" s="49"/>
      <c r="M372" s="91"/>
      <c r="N372" s="49"/>
      <c r="O372" s="91"/>
      <c r="P372" s="49"/>
      <c r="Q372" s="49"/>
      <c r="R372" s="49"/>
      <c r="S372" s="49"/>
      <c r="T372" s="49"/>
      <c r="U372" s="49"/>
      <c r="V372" s="49"/>
      <c r="W372" s="49"/>
      <c r="X372" s="49"/>
      <c r="Y372" s="49"/>
      <c r="Z372" s="49"/>
    </row>
    <row r="373" spans="1:26" ht="15.75" customHeight="1" x14ac:dyDescent="0.2">
      <c r="A373" s="49"/>
      <c r="B373" s="49"/>
      <c r="C373" s="49"/>
      <c r="D373" s="49"/>
      <c r="E373" s="109"/>
      <c r="F373" s="109"/>
      <c r="G373" s="109"/>
      <c r="H373" s="109"/>
      <c r="I373" s="109"/>
      <c r="J373" s="109"/>
      <c r="K373" s="49"/>
      <c r="L373" s="49"/>
      <c r="M373" s="91"/>
      <c r="N373" s="49"/>
      <c r="O373" s="91"/>
      <c r="P373" s="49"/>
      <c r="Q373" s="49"/>
      <c r="R373" s="49"/>
      <c r="S373" s="49"/>
      <c r="T373" s="49"/>
      <c r="U373" s="49"/>
      <c r="V373" s="49"/>
      <c r="W373" s="49"/>
      <c r="X373" s="49"/>
      <c r="Y373" s="49"/>
      <c r="Z373" s="49"/>
    </row>
    <row r="374" spans="1:26" ht="15.75" customHeight="1" x14ac:dyDescent="0.2">
      <c r="A374" s="49"/>
      <c r="B374" s="49"/>
      <c r="C374" s="49"/>
      <c r="D374" s="49"/>
      <c r="E374" s="109"/>
      <c r="F374" s="109"/>
      <c r="G374" s="109"/>
      <c r="H374" s="109"/>
      <c r="I374" s="109"/>
      <c r="J374" s="109"/>
      <c r="K374" s="49"/>
      <c r="L374" s="49"/>
      <c r="M374" s="91"/>
      <c r="N374" s="49"/>
      <c r="O374" s="91"/>
      <c r="P374" s="49"/>
      <c r="Q374" s="49"/>
      <c r="R374" s="49"/>
      <c r="S374" s="49"/>
      <c r="T374" s="49"/>
      <c r="U374" s="49"/>
      <c r="V374" s="49"/>
      <c r="W374" s="49"/>
      <c r="X374" s="49"/>
      <c r="Y374" s="49"/>
      <c r="Z374" s="49"/>
    </row>
    <row r="375" spans="1:26" ht="15.75" customHeight="1" x14ac:dyDescent="0.2">
      <c r="A375" s="49"/>
      <c r="B375" s="49"/>
      <c r="C375" s="49"/>
      <c r="D375" s="49"/>
      <c r="E375" s="109"/>
      <c r="F375" s="109"/>
      <c r="G375" s="109"/>
      <c r="H375" s="109"/>
      <c r="I375" s="109"/>
      <c r="J375" s="109"/>
      <c r="K375" s="49"/>
      <c r="L375" s="49"/>
      <c r="M375" s="91"/>
      <c r="N375" s="49"/>
      <c r="O375" s="91"/>
      <c r="P375" s="49"/>
      <c r="Q375" s="49"/>
      <c r="R375" s="49"/>
      <c r="S375" s="49"/>
      <c r="T375" s="49"/>
      <c r="U375" s="49"/>
      <c r="V375" s="49"/>
      <c r="W375" s="49"/>
      <c r="X375" s="49"/>
      <c r="Y375" s="49"/>
      <c r="Z375" s="49"/>
    </row>
    <row r="376" spans="1:26" ht="15.75" customHeight="1" x14ac:dyDescent="0.2">
      <c r="A376" s="49"/>
      <c r="B376" s="49"/>
      <c r="C376" s="49"/>
      <c r="D376" s="49"/>
      <c r="E376" s="109"/>
      <c r="F376" s="109"/>
      <c r="G376" s="109"/>
      <c r="H376" s="109"/>
      <c r="I376" s="109"/>
      <c r="J376" s="109"/>
      <c r="K376" s="49"/>
      <c r="L376" s="49"/>
      <c r="M376" s="91"/>
      <c r="N376" s="49"/>
      <c r="O376" s="91"/>
      <c r="P376" s="49"/>
      <c r="Q376" s="49"/>
      <c r="R376" s="49"/>
      <c r="S376" s="49"/>
      <c r="T376" s="49"/>
      <c r="U376" s="49"/>
      <c r="V376" s="49"/>
      <c r="W376" s="49"/>
      <c r="X376" s="49"/>
      <c r="Y376" s="49"/>
      <c r="Z376" s="49"/>
    </row>
    <row r="377" spans="1:26" ht="15.75" customHeight="1" x14ac:dyDescent="0.2">
      <c r="A377" s="49"/>
      <c r="B377" s="49"/>
      <c r="C377" s="49"/>
      <c r="D377" s="49"/>
      <c r="E377" s="109"/>
      <c r="F377" s="109"/>
      <c r="G377" s="109"/>
      <c r="H377" s="109"/>
      <c r="I377" s="109"/>
      <c r="J377" s="109"/>
      <c r="K377" s="49"/>
      <c r="L377" s="49"/>
      <c r="M377" s="91"/>
      <c r="N377" s="49"/>
      <c r="O377" s="91"/>
      <c r="P377" s="49"/>
      <c r="Q377" s="49"/>
      <c r="R377" s="49"/>
      <c r="S377" s="49"/>
      <c r="T377" s="49"/>
      <c r="U377" s="49"/>
      <c r="V377" s="49"/>
      <c r="W377" s="49"/>
      <c r="X377" s="49"/>
      <c r="Y377" s="49"/>
      <c r="Z377" s="49"/>
    </row>
    <row r="378" spans="1:26" ht="15.75" customHeight="1" x14ac:dyDescent="0.2">
      <c r="A378" s="49"/>
      <c r="B378" s="49"/>
      <c r="C378" s="49"/>
      <c r="D378" s="49"/>
      <c r="E378" s="109"/>
      <c r="F378" s="109"/>
      <c r="G378" s="109"/>
      <c r="H378" s="109"/>
      <c r="I378" s="109"/>
      <c r="J378" s="109"/>
      <c r="K378" s="49"/>
      <c r="L378" s="49"/>
      <c r="M378" s="91"/>
      <c r="N378" s="49"/>
      <c r="O378" s="91"/>
      <c r="P378" s="49"/>
      <c r="Q378" s="49"/>
      <c r="R378" s="49"/>
      <c r="S378" s="49"/>
      <c r="T378" s="49"/>
      <c r="U378" s="49"/>
      <c r="V378" s="49"/>
      <c r="W378" s="49"/>
      <c r="X378" s="49"/>
      <c r="Y378" s="49"/>
      <c r="Z378" s="49"/>
    </row>
    <row r="379" spans="1:26" ht="15.75" customHeight="1" x14ac:dyDescent="0.2">
      <c r="A379" s="49"/>
      <c r="B379" s="49"/>
      <c r="C379" s="49"/>
      <c r="D379" s="49"/>
      <c r="E379" s="109"/>
      <c r="F379" s="109"/>
      <c r="G379" s="109"/>
      <c r="H379" s="109"/>
      <c r="I379" s="109"/>
      <c r="J379" s="109"/>
      <c r="K379" s="49"/>
      <c r="L379" s="49"/>
      <c r="M379" s="91"/>
      <c r="N379" s="49"/>
      <c r="O379" s="91"/>
      <c r="P379" s="49"/>
      <c r="Q379" s="49"/>
      <c r="R379" s="49"/>
      <c r="S379" s="49"/>
      <c r="T379" s="49"/>
      <c r="U379" s="49"/>
      <c r="V379" s="49"/>
      <c r="W379" s="49"/>
      <c r="X379" s="49"/>
      <c r="Y379" s="49"/>
      <c r="Z379" s="49"/>
    </row>
    <row r="380" spans="1:26" ht="15.75" customHeight="1" x14ac:dyDescent="0.2">
      <c r="A380" s="49"/>
      <c r="B380" s="49"/>
      <c r="C380" s="49"/>
      <c r="D380" s="49"/>
      <c r="E380" s="109"/>
      <c r="F380" s="109"/>
      <c r="G380" s="109"/>
      <c r="H380" s="109"/>
      <c r="I380" s="109"/>
      <c r="J380" s="109"/>
      <c r="K380" s="49"/>
      <c r="L380" s="49"/>
      <c r="M380" s="91"/>
      <c r="N380" s="49"/>
      <c r="O380" s="91"/>
      <c r="P380" s="49"/>
      <c r="Q380" s="49"/>
      <c r="R380" s="49"/>
      <c r="S380" s="49"/>
      <c r="T380" s="49"/>
      <c r="U380" s="49"/>
      <c r="V380" s="49"/>
      <c r="W380" s="49"/>
      <c r="X380" s="49"/>
      <c r="Y380" s="49"/>
      <c r="Z380" s="49"/>
    </row>
    <row r="381" spans="1:26" ht="15.75" customHeight="1" x14ac:dyDescent="0.2">
      <c r="A381" s="49"/>
      <c r="B381" s="49"/>
      <c r="C381" s="49"/>
      <c r="D381" s="49"/>
      <c r="E381" s="109"/>
      <c r="F381" s="109"/>
      <c r="G381" s="109"/>
      <c r="H381" s="109"/>
      <c r="I381" s="109"/>
      <c r="J381" s="109"/>
      <c r="K381" s="49"/>
      <c r="L381" s="49"/>
      <c r="M381" s="91"/>
      <c r="N381" s="49"/>
      <c r="O381" s="91"/>
      <c r="P381" s="49"/>
      <c r="Q381" s="49"/>
      <c r="R381" s="49"/>
      <c r="S381" s="49"/>
      <c r="T381" s="49"/>
      <c r="U381" s="49"/>
      <c r="V381" s="49"/>
      <c r="W381" s="49"/>
      <c r="X381" s="49"/>
      <c r="Y381" s="49"/>
      <c r="Z381" s="49"/>
    </row>
    <row r="382" spans="1:26" ht="15.75" customHeight="1" x14ac:dyDescent="0.2">
      <c r="A382" s="49"/>
      <c r="B382" s="49"/>
      <c r="C382" s="49"/>
      <c r="D382" s="49"/>
      <c r="E382" s="109"/>
      <c r="F382" s="109"/>
      <c r="G382" s="109"/>
      <c r="H382" s="109"/>
      <c r="I382" s="109"/>
      <c r="J382" s="109"/>
      <c r="K382" s="49"/>
      <c r="L382" s="49"/>
      <c r="M382" s="91"/>
      <c r="N382" s="49"/>
      <c r="O382" s="91"/>
      <c r="P382" s="49"/>
      <c r="Q382" s="49"/>
      <c r="R382" s="49"/>
      <c r="S382" s="49"/>
      <c r="T382" s="49"/>
      <c r="U382" s="49"/>
      <c r="V382" s="49"/>
      <c r="W382" s="49"/>
      <c r="X382" s="49"/>
      <c r="Y382" s="49"/>
      <c r="Z382" s="49"/>
    </row>
    <row r="383" spans="1:26" ht="15.75" customHeight="1" x14ac:dyDescent="0.2">
      <c r="A383" s="49"/>
      <c r="B383" s="49"/>
      <c r="C383" s="49"/>
      <c r="D383" s="49"/>
      <c r="E383" s="109"/>
      <c r="F383" s="109"/>
      <c r="G383" s="109"/>
      <c r="H383" s="109"/>
      <c r="I383" s="109"/>
      <c r="J383" s="109"/>
      <c r="K383" s="49"/>
      <c r="L383" s="49"/>
      <c r="M383" s="91"/>
      <c r="N383" s="49"/>
      <c r="O383" s="91"/>
      <c r="P383" s="49"/>
      <c r="Q383" s="49"/>
      <c r="R383" s="49"/>
      <c r="S383" s="49"/>
      <c r="T383" s="49"/>
      <c r="U383" s="49"/>
      <c r="V383" s="49"/>
      <c r="W383" s="49"/>
      <c r="X383" s="49"/>
      <c r="Y383" s="49"/>
      <c r="Z383" s="49"/>
    </row>
    <row r="384" spans="1:26" ht="15.75" customHeight="1" x14ac:dyDescent="0.2">
      <c r="A384" s="49"/>
      <c r="B384" s="49"/>
      <c r="C384" s="49"/>
      <c r="D384" s="49"/>
      <c r="E384" s="109"/>
      <c r="F384" s="109"/>
      <c r="G384" s="109"/>
      <c r="H384" s="109"/>
      <c r="I384" s="109"/>
      <c r="J384" s="109"/>
      <c r="K384" s="49"/>
      <c r="L384" s="49"/>
      <c r="M384" s="91"/>
      <c r="N384" s="49"/>
      <c r="O384" s="91"/>
      <c r="P384" s="49"/>
      <c r="Q384" s="49"/>
      <c r="R384" s="49"/>
      <c r="S384" s="49"/>
      <c r="T384" s="49"/>
      <c r="U384" s="49"/>
      <c r="V384" s="49"/>
      <c r="W384" s="49"/>
      <c r="X384" s="49"/>
      <c r="Y384" s="49"/>
      <c r="Z384" s="49"/>
    </row>
    <row r="385" spans="1:26" ht="15.75" customHeight="1" x14ac:dyDescent="0.2">
      <c r="A385" s="49"/>
      <c r="B385" s="49"/>
      <c r="C385" s="49"/>
      <c r="D385" s="49"/>
      <c r="E385" s="109"/>
      <c r="F385" s="109"/>
      <c r="G385" s="109"/>
      <c r="H385" s="109"/>
      <c r="I385" s="109"/>
      <c r="J385" s="109"/>
      <c r="K385" s="49"/>
      <c r="L385" s="49"/>
      <c r="M385" s="91"/>
      <c r="N385" s="49"/>
      <c r="O385" s="91"/>
      <c r="P385" s="49"/>
      <c r="Q385" s="49"/>
      <c r="R385" s="49"/>
      <c r="S385" s="49"/>
      <c r="T385" s="49"/>
      <c r="U385" s="49"/>
      <c r="V385" s="49"/>
      <c r="W385" s="49"/>
      <c r="X385" s="49"/>
      <c r="Y385" s="49"/>
      <c r="Z385" s="49"/>
    </row>
    <row r="386" spans="1:26" ht="15.75" customHeight="1" x14ac:dyDescent="0.2">
      <c r="A386" s="49"/>
      <c r="B386" s="49"/>
      <c r="C386" s="49"/>
      <c r="D386" s="49"/>
      <c r="E386" s="109"/>
      <c r="F386" s="109"/>
      <c r="G386" s="109"/>
      <c r="H386" s="109"/>
      <c r="I386" s="109"/>
      <c r="J386" s="109"/>
      <c r="K386" s="49"/>
      <c r="L386" s="49"/>
      <c r="M386" s="91"/>
      <c r="N386" s="49"/>
      <c r="O386" s="91"/>
      <c r="P386" s="49"/>
      <c r="Q386" s="49"/>
      <c r="R386" s="49"/>
      <c r="S386" s="49"/>
      <c r="T386" s="49"/>
      <c r="U386" s="49"/>
      <c r="V386" s="49"/>
      <c r="W386" s="49"/>
      <c r="X386" s="49"/>
      <c r="Y386" s="49"/>
      <c r="Z386" s="49"/>
    </row>
    <row r="387" spans="1:26" ht="15.75" customHeight="1" x14ac:dyDescent="0.2">
      <c r="A387" s="49"/>
      <c r="B387" s="49"/>
      <c r="C387" s="49"/>
      <c r="D387" s="49"/>
      <c r="E387" s="109"/>
      <c r="F387" s="109"/>
      <c r="G387" s="109"/>
      <c r="H387" s="109"/>
      <c r="I387" s="109"/>
      <c r="J387" s="109"/>
      <c r="K387" s="49"/>
      <c r="L387" s="49"/>
      <c r="M387" s="91"/>
      <c r="N387" s="49"/>
      <c r="O387" s="91"/>
      <c r="P387" s="49"/>
      <c r="Q387" s="49"/>
      <c r="R387" s="49"/>
      <c r="S387" s="49"/>
      <c r="T387" s="49"/>
      <c r="U387" s="49"/>
      <c r="V387" s="49"/>
      <c r="W387" s="49"/>
      <c r="X387" s="49"/>
      <c r="Y387" s="49"/>
      <c r="Z387" s="49"/>
    </row>
    <row r="388" spans="1:26" ht="15.75" customHeight="1" x14ac:dyDescent="0.2">
      <c r="A388" s="49"/>
      <c r="B388" s="49"/>
      <c r="C388" s="49"/>
      <c r="D388" s="49"/>
      <c r="E388" s="109"/>
      <c r="F388" s="109"/>
      <c r="G388" s="109"/>
      <c r="H388" s="109"/>
      <c r="I388" s="109"/>
      <c r="J388" s="109"/>
      <c r="K388" s="49"/>
      <c r="L388" s="49"/>
      <c r="M388" s="91"/>
      <c r="N388" s="49"/>
      <c r="O388" s="91"/>
      <c r="P388" s="49"/>
      <c r="Q388" s="49"/>
      <c r="R388" s="49"/>
      <c r="S388" s="49"/>
      <c r="T388" s="49"/>
      <c r="U388" s="49"/>
      <c r="V388" s="49"/>
      <c r="W388" s="49"/>
      <c r="X388" s="49"/>
      <c r="Y388" s="49"/>
      <c r="Z388" s="49"/>
    </row>
    <row r="389" spans="1:26" ht="15.75" customHeight="1" x14ac:dyDescent="0.2">
      <c r="A389" s="49"/>
      <c r="B389" s="49"/>
      <c r="C389" s="49"/>
      <c r="D389" s="49"/>
      <c r="E389" s="109"/>
      <c r="F389" s="109"/>
      <c r="G389" s="109"/>
      <c r="H389" s="109"/>
      <c r="I389" s="109"/>
      <c r="J389" s="109"/>
      <c r="K389" s="49"/>
      <c r="L389" s="49"/>
      <c r="M389" s="91"/>
      <c r="N389" s="49"/>
      <c r="O389" s="91"/>
      <c r="P389" s="49"/>
      <c r="Q389" s="49"/>
      <c r="R389" s="49"/>
      <c r="S389" s="49"/>
      <c r="T389" s="49"/>
      <c r="U389" s="49"/>
      <c r="V389" s="49"/>
      <c r="W389" s="49"/>
      <c r="X389" s="49"/>
      <c r="Y389" s="49"/>
      <c r="Z389" s="49"/>
    </row>
    <row r="390" spans="1:26" ht="15.75" customHeight="1" x14ac:dyDescent="0.2">
      <c r="A390" s="49"/>
      <c r="B390" s="49"/>
      <c r="C390" s="49"/>
      <c r="D390" s="49"/>
      <c r="E390" s="109"/>
      <c r="F390" s="109"/>
      <c r="G390" s="109"/>
      <c r="H390" s="109"/>
      <c r="I390" s="109"/>
      <c r="J390" s="109"/>
      <c r="K390" s="49"/>
      <c r="L390" s="49"/>
      <c r="M390" s="91"/>
      <c r="N390" s="49"/>
      <c r="O390" s="91"/>
      <c r="P390" s="49"/>
      <c r="Q390" s="49"/>
      <c r="R390" s="49"/>
      <c r="S390" s="49"/>
      <c r="T390" s="49"/>
      <c r="U390" s="49"/>
      <c r="V390" s="49"/>
      <c r="W390" s="49"/>
      <c r="X390" s="49"/>
      <c r="Y390" s="49"/>
      <c r="Z390" s="49"/>
    </row>
    <row r="391" spans="1:26" ht="15.75" customHeight="1" x14ac:dyDescent="0.2">
      <c r="A391" s="49"/>
      <c r="B391" s="49"/>
      <c r="C391" s="49"/>
      <c r="D391" s="49"/>
      <c r="E391" s="109"/>
      <c r="F391" s="109"/>
      <c r="G391" s="109"/>
      <c r="H391" s="109"/>
      <c r="I391" s="109"/>
      <c r="J391" s="109"/>
      <c r="K391" s="49"/>
      <c r="L391" s="49"/>
      <c r="M391" s="91"/>
      <c r="N391" s="49"/>
      <c r="O391" s="91"/>
      <c r="P391" s="49"/>
      <c r="Q391" s="49"/>
      <c r="R391" s="49"/>
      <c r="S391" s="49"/>
      <c r="T391" s="49"/>
      <c r="U391" s="49"/>
      <c r="V391" s="49"/>
      <c r="W391" s="49"/>
      <c r="X391" s="49"/>
      <c r="Y391" s="49"/>
      <c r="Z391" s="49"/>
    </row>
    <row r="392" spans="1:26" ht="15.75" customHeight="1" x14ac:dyDescent="0.2">
      <c r="A392" s="49"/>
      <c r="B392" s="49"/>
      <c r="C392" s="49"/>
      <c r="D392" s="49"/>
      <c r="E392" s="109"/>
      <c r="F392" s="109"/>
      <c r="G392" s="109"/>
      <c r="H392" s="109"/>
      <c r="I392" s="109"/>
      <c r="J392" s="109"/>
      <c r="K392" s="49"/>
      <c r="L392" s="49"/>
      <c r="M392" s="91"/>
      <c r="N392" s="49"/>
      <c r="O392" s="91"/>
      <c r="P392" s="49"/>
      <c r="Q392" s="49"/>
      <c r="R392" s="49"/>
      <c r="S392" s="49"/>
      <c r="T392" s="49"/>
      <c r="U392" s="49"/>
      <c r="V392" s="49"/>
      <c r="W392" s="49"/>
      <c r="X392" s="49"/>
      <c r="Y392" s="49"/>
      <c r="Z392" s="49"/>
    </row>
    <row r="393" spans="1:26" ht="15.75" customHeight="1" x14ac:dyDescent="0.2">
      <c r="A393" s="49"/>
      <c r="B393" s="49"/>
      <c r="C393" s="49"/>
      <c r="D393" s="49"/>
      <c r="E393" s="109"/>
      <c r="F393" s="109"/>
      <c r="G393" s="109"/>
      <c r="H393" s="109"/>
      <c r="I393" s="109"/>
      <c r="J393" s="109"/>
      <c r="K393" s="49"/>
      <c r="L393" s="49"/>
      <c r="M393" s="91"/>
      <c r="N393" s="49"/>
      <c r="O393" s="91"/>
      <c r="P393" s="49"/>
      <c r="Q393" s="49"/>
      <c r="R393" s="49"/>
      <c r="S393" s="49"/>
      <c r="T393" s="49"/>
      <c r="U393" s="49"/>
      <c r="V393" s="49"/>
      <c r="W393" s="49"/>
      <c r="X393" s="49"/>
      <c r="Y393" s="49"/>
      <c r="Z393" s="49"/>
    </row>
    <row r="394" spans="1:26" ht="15.75" customHeight="1" x14ac:dyDescent="0.2">
      <c r="A394" s="49"/>
      <c r="B394" s="49"/>
      <c r="C394" s="49"/>
      <c r="D394" s="49"/>
      <c r="E394" s="109"/>
      <c r="F394" s="109"/>
      <c r="G394" s="109"/>
      <c r="H394" s="109"/>
      <c r="I394" s="109"/>
      <c r="J394" s="109"/>
      <c r="K394" s="49"/>
      <c r="L394" s="49"/>
      <c r="M394" s="91"/>
      <c r="N394" s="49"/>
      <c r="O394" s="91"/>
      <c r="P394" s="49"/>
      <c r="Q394" s="49"/>
      <c r="R394" s="49"/>
      <c r="S394" s="49"/>
      <c r="T394" s="49"/>
      <c r="U394" s="49"/>
      <c r="V394" s="49"/>
      <c r="W394" s="49"/>
      <c r="X394" s="49"/>
      <c r="Y394" s="49"/>
      <c r="Z394" s="49"/>
    </row>
    <row r="395" spans="1:26" ht="15.75" customHeight="1" x14ac:dyDescent="0.2">
      <c r="A395" s="49"/>
      <c r="B395" s="49"/>
      <c r="C395" s="49"/>
      <c r="D395" s="49"/>
      <c r="E395" s="109"/>
      <c r="F395" s="109"/>
      <c r="G395" s="109"/>
      <c r="H395" s="109"/>
      <c r="I395" s="109"/>
      <c r="J395" s="109"/>
      <c r="K395" s="49"/>
      <c r="L395" s="49"/>
      <c r="M395" s="91"/>
      <c r="N395" s="49"/>
      <c r="O395" s="91"/>
      <c r="P395" s="49"/>
      <c r="Q395" s="49"/>
      <c r="R395" s="49"/>
      <c r="S395" s="49"/>
      <c r="T395" s="49"/>
      <c r="U395" s="49"/>
      <c r="V395" s="49"/>
      <c r="W395" s="49"/>
      <c r="X395" s="49"/>
      <c r="Y395" s="49"/>
      <c r="Z395" s="49"/>
    </row>
    <row r="396" spans="1:26" ht="15.75" customHeight="1" x14ac:dyDescent="0.2">
      <c r="A396" s="49"/>
      <c r="B396" s="49"/>
      <c r="C396" s="49"/>
      <c r="D396" s="49"/>
      <c r="E396" s="109"/>
      <c r="F396" s="109"/>
      <c r="G396" s="109"/>
      <c r="H396" s="109"/>
      <c r="I396" s="109"/>
      <c r="J396" s="109"/>
      <c r="K396" s="49"/>
      <c r="L396" s="49"/>
      <c r="M396" s="91"/>
      <c r="N396" s="49"/>
      <c r="O396" s="91"/>
      <c r="P396" s="49"/>
      <c r="Q396" s="49"/>
      <c r="R396" s="49"/>
      <c r="S396" s="49"/>
      <c r="T396" s="49"/>
      <c r="U396" s="49"/>
      <c r="V396" s="49"/>
      <c r="W396" s="49"/>
      <c r="X396" s="49"/>
      <c r="Y396" s="49"/>
      <c r="Z396" s="49"/>
    </row>
    <row r="397" spans="1:26" ht="15.75" customHeight="1" x14ac:dyDescent="0.2">
      <c r="A397" s="49"/>
      <c r="B397" s="49"/>
      <c r="C397" s="49"/>
      <c r="D397" s="49"/>
      <c r="E397" s="109"/>
      <c r="F397" s="109"/>
      <c r="G397" s="109"/>
      <c r="H397" s="109"/>
      <c r="I397" s="109"/>
      <c r="J397" s="109"/>
      <c r="K397" s="49"/>
      <c r="L397" s="49"/>
      <c r="M397" s="91"/>
      <c r="N397" s="49"/>
      <c r="O397" s="91"/>
      <c r="P397" s="49"/>
      <c r="Q397" s="49"/>
      <c r="R397" s="49"/>
      <c r="S397" s="49"/>
      <c r="T397" s="49"/>
      <c r="U397" s="49"/>
      <c r="V397" s="49"/>
      <c r="W397" s="49"/>
      <c r="X397" s="49"/>
      <c r="Y397" s="49"/>
      <c r="Z397" s="49"/>
    </row>
    <row r="398" spans="1:26" ht="15.75" customHeight="1" x14ac:dyDescent="0.2">
      <c r="A398" s="49"/>
      <c r="B398" s="49"/>
      <c r="C398" s="49"/>
      <c r="D398" s="49"/>
      <c r="E398" s="109"/>
      <c r="F398" s="109"/>
      <c r="G398" s="109"/>
      <c r="H398" s="109"/>
      <c r="I398" s="109"/>
      <c r="J398" s="109"/>
      <c r="K398" s="49"/>
      <c r="L398" s="49"/>
      <c r="M398" s="91"/>
      <c r="N398" s="49"/>
      <c r="O398" s="91"/>
      <c r="P398" s="49"/>
      <c r="Q398" s="49"/>
      <c r="R398" s="49"/>
      <c r="S398" s="49"/>
      <c r="T398" s="49"/>
      <c r="U398" s="49"/>
      <c r="V398" s="49"/>
      <c r="W398" s="49"/>
      <c r="X398" s="49"/>
      <c r="Y398" s="49"/>
      <c r="Z398" s="49"/>
    </row>
    <row r="399" spans="1:26" ht="15.75" customHeight="1" x14ac:dyDescent="0.2">
      <c r="A399" s="49"/>
      <c r="B399" s="49"/>
      <c r="C399" s="49"/>
      <c r="D399" s="49"/>
      <c r="E399" s="109"/>
      <c r="F399" s="109"/>
      <c r="G399" s="109"/>
      <c r="H399" s="109"/>
      <c r="I399" s="109"/>
      <c r="J399" s="109"/>
      <c r="K399" s="49"/>
      <c r="L399" s="49"/>
      <c r="M399" s="91"/>
      <c r="N399" s="49"/>
      <c r="O399" s="91"/>
      <c r="P399" s="49"/>
      <c r="Q399" s="49"/>
      <c r="R399" s="49"/>
      <c r="S399" s="49"/>
      <c r="T399" s="49"/>
      <c r="U399" s="49"/>
      <c r="V399" s="49"/>
      <c r="W399" s="49"/>
      <c r="X399" s="49"/>
      <c r="Y399" s="49"/>
      <c r="Z399" s="49"/>
    </row>
    <row r="400" spans="1:26" ht="15.75" customHeight="1" x14ac:dyDescent="0.2">
      <c r="A400" s="49"/>
      <c r="B400" s="49"/>
      <c r="C400" s="49"/>
      <c r="D400" s="49"/>
      <c r="E400" s="109"/>
      <c r="F400" s="109"/>
      <c r="G400" s="109"/>
      <c r="H400" s="109"/>
      <c r="I400" s="109"/>
      <c r="J400" s="109"/>
      <c r="K400" s="49"/>
      <c r="L400" s="49"/>
      <c r="M400" s="91"/>
      <c r="N400" s="49"/>
      <c r="O400" s="91"/>
      <c r="P400" s="49"/>
      <c r="Q400" s="49"/>
      <c r="R400" s="49"/>
      <c r="S400" s="49"/>
      <c r="T400" s="49"/>
      <c r="U400" s="49"/>
      <c r="V400" s="49"/>
      <c r="W400" s="49"/>
      <c r="X400" s="49"/>
      <c r="Y400" s="49"/>
      <c r="Z400" s="49"/>
    </row>
    <row r="401" spans="1:26" ht="15.75" customHeight="1" x14ac:dyDescent="0.2">
      <c r="A401" s="49"/>
      <c r="B401" s="49"/>
      <c r="C401" s="49"/>
      <c r="D401" s="49"/>
      <c r="E401" s="109"/>
      <c r="F401" s="109"/>
      <c r="G401" s="109"/>
      <c r="H401" s="109"/>
      <c r="I401" s="109"/>
      <c r="J401" s="109"/>
      <c r="K401" s="49"/>
      <c r="L401" s="49"/>
      <c r="M401" s="91"/>
      <c r="N401" s="49"/>
      <c r="O401" s="91"/>
      <c r="P401" s="49"/>
      <c r="Q401" s="49"/>
      <c r="R401" s="49"/>
      <c r="S401" s="49"/>
      <c r="T401" s="49"/>
      <c r="U401" s="49"/>
      <c r="V401" s="49"/>
      <c r="W401" s="49"/>
      <c r="X401" s="49"/>
      <c r="Y401" s="49"/>
      <c r="Z401" s="49"/>
    </row>
    <row r="402" spans="1:26" ht="15.75" customHeight="1" x14ac:dyDescent="0.2">
      <c r="A402" s="49"/>
      <c r="B402" s="49"/>
      <c r="C402" s="49"/>
      <c r="D402" s="49"/>
      <c r="E402" s="109"/>
      <c r="F402" s="109"/>
      <c r="G402" s="109"/>
      <c r="H402" s="109"/>
      <c r="I402" s="109"/>
      <c r="J402" s="109"/>
      <c r="K402" s="49"/>
      <c r="L402" s="49"/>
      <c r="M402" s="91"/>
      <c r="N402" s="49"/>
      <c r="O402" s="91"/>
      <c r="P402" s="49"/>
      <c r="Q402" s="49"/>
      <c r="R402" s="49"/>
      <c r="S402" s="49"/>
      <c r="T402" s="49"/>
      <c r="U402" s="49"/>
      <c r="V402" s="49"/>
      <c r="W402" s="49"/>
      <c r="X402" s="49"/>
      <c r="Y402" s="49"/>
      <c r="Z402" s="49"/>
    </row>
    <row r="403" spans="1:26" ht="15.75" customHeight="1" x14ac:dyDescent="0.2">
      <c r="A403" s="49"/>
      <c r="B403" s="49"/>
      <c r="C403" s="49"/>
      <c r="D403" s="49"/>
      <c r="E403" s="109"/>
      <c r="F403" s="109"/>
      <c r="G403" s="109"/>
      <c r="H403" s="109"/>
      <c r="I403" s="109"/>
      <c r="J403" s="109"/>
      <c r="K403" s="49"/>
      <c r="L403" s="49"/>
      <c r="M403" s="91"/>
      <c r="N403" s="49"/>
      <c r="O403" s="91"/>
      <c r="P403" s="49"/>
      <c r="Q403" s="49"/>
      <c r="R403" s="49"/>
      <c r="S403" s="49"/>
      <c r="T403" s="49"/>
      <c r="U403" s="49"/>
      <c r="V403" s="49"/>
      <c r="W403" s="49"/>
      <c r="X403" s="49"/>
      <c r="Y403" s="49"/>
      <c r="Z403" s="49"/>
    </row>
    <row r="404" spans="1:26" ht="15.75" customHeight="1" x14ac:dyDescent="0.2">
      <c r="A404" s="49"/>
      <c r="B404" s="49"/>
      <c r="C404" s="49"/>
      <c r="D404" s="49"/>
      <c r="E404" s="109"/>
      <c r="F404" s="109"/>
      <c r="G404" s="109"/>
      <c r="H404" s="109"/>
      <c r="I404" s="109"/>
      <c r="J404" s="109"/>
      <c r="K404" s="49"/>
      <c r="L404" s="49"/>
      <c r="M404" s="91"/>
      <c r="N404" s="49"/>
      <c r="O404" s="91"/>
      <c r="P404" s="49"/>
      <c r="Q404" s="49"/>
      <c r="R404" s="49"/>
      <c r="S404" s="49"/>
      <c r="T404" s="49"/>
      <c r="U404" s="49"/>
      <c r="V404" s="49"/>
      <c r="W404" s="49"/>
      <c r="X404" s="49"/>
      <c r="Y404" s="49"/>
      <c r="Z404" s="49"/>
    </row>
    <row r="405" spans="1:26" ht="15.75" customHeight="1" x14ac:dyDescent="0.2">
      <c r="A405" s="49"/>
      <c r="B405" s="49"/>
      <c r="C405" s="49"/>
      <c r="D405" s="49"/>
      <c r="E405" s="109"/>
      <c r="F405" s="109"/>
      <c r="G405" s="109"/>
      <c r="H405" s="109"/>
      <c r="I405" s="109"/>
      <c r="J405" s="109"/>
      <c r="K405" s="49"/>
      <c r="L405" s="49"/>
      <c r="M405" s="91"/>
      <c r="N405" s="49"/>
      <c r="O405" s="91"/>
      <c r="P405" s="49"/>
      <c r="Q405" s="49"/>
      <c r="R405" s="49"/>
      <c r="S405" s="49"/>
      <c r="T405" s="49"/>
      <c r="U405" s="49"/>
      <c r="V405" s="49"/>
      <c r="W405" s="49"/>
      <c r="X405" s="49"/>
      <c r="Y405" s="49"/>
      <c r="Z405" s="49"/>
    </row>
    <row r="406" spans="1:26" ht="15.75" customHeight="1" x14ac:dyDescent="0.2">
      <c r="A406" s="49"/>
      <c r="B406" s="49"/>
      <c r="C406" s="49"/>
      <c r="D406" s="49"/>
      <c r="E406" s="109"/>
      <c r="F406" s="109"/>
      <c r="G406" s="109"/>
      <c r="H406" s="109"/>
      <c r="I406" s="109"/>
      <c r="J406" s="109"/>
      <c r="K406" s="49"/>
      <c r="L406" s="49"/>
      <c r="M406" s="91"/>
      <c r="N406" s="49"/>
      <c r="O406" s="91"/>
      <c r="P406" s="49"/>
      <c r="Q406" s="49"/>
      <c r="R406" s="49"/>
      <c r="S406" s="49"/>
      <c r="T406" s="49"/>
      <c r="U406" s="49"/>
      <c r="V406" s="49"/>
      <c r="W406" s="49"/>
      <c r="X406" s="49"/>
      <c r="Y406" s="49"/>
      <c r="Z406" s="49"/>
    </row>
    <row r="407" spans="1:26" ht="15.75" customHeight="1" x14ac:dyDescent="0.2">
      <c r="A407" s="49"/>
      <c r="B407" s="49"/>
      <c r="C407" s="49"/>
      <c r="D407" s="49"/>
      <c r="E407" s="109"/>
      <c r="F407" s="109"/>
      <c r="G407" s="109"/>
      <c r="H407" s="109"/>
      <c r="I407" s="109"/>
      <c r="J407" s="109"/>
      <c r="K407" s="49"/>
      <c r="L407" s="49"/>
      <c r="M407" s="91"/>
      <c r="N407" s="49"/>
      <c r="O407" s="91"/>
      <c r="P407" s="49"/>
      <c r="Q407" s="49"/>
      <c r="R407" s="49"/>
      <c r="S407" s="49"/>
      <c r="T407" s="49"/>
      <c r="U407" s="49"/>
      <c r="V407" s="49"/>
      <c r="W407" s="49"/>
      <c r="X407" s="49"/>
      <c r="Y407" s="49"/>
      <c r="Z407" s="49"/>
    </row>
    <row r="408" spans="1:26" ht="15.75" customHeight="1" x14ac:dyDescent="0.2">
      <c r="A408" s="49"/>
      <c r="B408" s="49"/>
      <c r="C408" s="49"/>
      <c r="D408" s="49"/>
      <c r="E408" s="109"/>
      <c r="F408" s="109"/>
      <c r="G408" s="109"/>
      <c r="H408" s="109"/>
      <c r="I408" s="109"/>
      <c r="J408" s="109"/>
      <c r="K408" s="49"/>
      <c r="L408" s="49"/>
      <c r="M408" s="91"/>
      <c r="N408" s="49"/>
      <c r="O408" s="91"/>
      <c r="P408" s="49"/>
      <c r="Q408" s="49"/>
      <c r="R408" s="49"/>
      <c r="S408" s="49"/>
      <c r="T408" s="49"/>
      <c r="U408" s="49"/>
      <c r="V408" s="49"/>
      <c r="W408" s="49"/>
      <c r="X408" s="49"/>
      <c r="Y408" s="49"/>
      <c r="Z408" s="49"/>
    </row>
    <row r="409" spans="1:26" ht="15.75" customHeight="1" x14ac:dyDescent="0.2">
      <c r="A409" s="49"/>
      <c r="B409" s="49"/>
      <c r="C409" s="49"/>
      <c r="D409" s="49"/>
      <c r="E409" s="109"/>
      <c r="F409" s="109"/>
      <c r="G409" s="109"/>
      <c r="H409" s="109"/>
      <c r="I409" s="109"/>
      <c r="J409" s="109"/>
      <c r="K409" s="49"/>
      <c r="L409" s="49"/>
      <c r="M409" s="91"/>
      <c r="N409" s="49"/>
      <c r="O409" s="91"/>
      <c r="P409" s="49"/>
      <c r="Q409" s="49"/>
      <c r="R409" s="49"/>
      <c r="S409" s="49"/>
      <c r="T409" s="49"/>
      <c r="U409" s="49"/>
      <c r="V409" s="49"/>
      <c r="W409" s="49"/>
      <c r="X409" s="49"/>
      <c r="Y409" s="49"/>
      <c r="Z409" s="49"/>
    </row>
    <row r="410" spans="1:26" ht="15.75" customHeight="1" x14ac:dyDescent="0.2">
      <c r="A410" s="49"/>
      <c r="B410" s="49"/>
      <c r="C410" s="49"/>
      <c r="D410" s="49"/>
      <c r="E410" s="109"/>
      <c r="F410" s="109"/>
      <c r="G410" s="109"/>
      <c r="H410" s="109"/>
      <c r="I410" s="109"/>
      <c r="J410" s="109"/>
      <c r="K410" s="49"/>
      <c r="L410" s="49"/>
      <c r="M410" s="91"/>
      <c r="N410" s="49"/>
      <c r="O410" s="91"/>
      <c r="P410" s="49"/>
      <c r="Q410" s="49"/>
      <c r="R410" s="49"/>
      <c r="S410" s="49"/>
      <c r="T410" s="49"/>
      <c r="U410" s="49"/>
      <c r="V410" s="49"/>
      <c r="W410" s="49"/>
      <c r="X410" s="49"/>
      <c r="Y410" s="49"/>
      <c r="Z410" s="49"/>
    </row>
    <row r="411" spans="1:26" ht="15.75" customHeight="1" x14ac:dyDescent="0.2">
      <c r="A411" s="49"/>
      <c r="B411" s="49"/>
      <c r="C411" s="49"/>
      <c r="D411" s="49"/>
      <c r="E411" s="109"/>
      <c r="F411" s="109"/>
      <c r="G411" s="109"/>
      <c r="H411" s="109"/>
      <c r="I411" s="109"/>
      <c r="J411" s="109"/>
      <c r="K411" s="49"/>
      <c r="L411" s="49"/>
      <c r="M411" s="91"/>
      <c r="N411" s="49"/>
      <c r="O411" s="91"/>
      <c r="P411" s="49"/>
      <c r="Q411" s="49"/>
      <c r="R411" s="49"/>
      <c r="S411" s="49"/>
      <c r="T411" s="49"/>
      <c r="U411" s="49"/>
      <c r="V411" s="49"/>
      <c r="W411" s="49"/>
      <c r="X411" s="49"/>
      <c r="Y411" s="49"/>
      <c r="Z411" s="49"/>
    </row>
    <row r="412" spans="1:26" ht="15.75" customHeight="1" x14ac:dyDescent="0.2">
      <c r="A412" s="49"/>
      <c r="B412" s="49"/>
      <c r="C412" s="49"/>
      <c r="D412" s="49"/>
      <c r="E412" s="109"/>
      <c r="F412" s="109"/>
      <c r="G412" s="109"/>
      <c r="H412" s="109"/>
      <c r="I412" s="109"/>
      <c r="J412" s="109"/>
      <c r="K412" s="49"/>
      <c r="L412" s="49"/>
      <c r="M412" s="91"/>
      <c r="N412" s="49"/>
      <c r="O412" s="91"/>
      <c r="P412" s="49"/>
      <c r="Q412" s="49"/>
      <c r="R412" s="49"/>
      <c r="S412" s="49"/>
      <c r="T412" s="49"/>
      <c r="U412" s="49"/>
      <c r="V412" s="49"/>
      <c r="W412" s="49"/>
      <c r="X412" s="49"/>
      <c r="Y412" s="49"/>
      <c r="Z412" s="49"/>
    </row>
    <row r="413" spans="1:26" ht="15.75" customHeight="1" x14ac:dyDescent="0.2">
      <c r="A413" s="49"/>
      <c r="B413" s="49"/>
      <c r="C413" s="49"/>
      <c r="D413" s="49"/>
      <c r="E413" s="109"/>
      <c r="F413" s="109"/>
      <c r="G413" s="109"/>
      <c r="H413" s="109"/>
      <c r="I413" s="109"/>
      <c r="J413" s="109"/>
      <c r="K413" s="49"/>
      <c r="L413" s="49"/>
      <c r="M413" s="91"/>
      <c r="N413" s="49"/>
      <c r="O413" s="91"/>
      <c r="P413" s="49"/>
      <c r="Q413" s="49"/>
      <c r="R413" s="49"/>
      <c r="S413" s="49"/>
      <c r="T413" s="49"/>
      <c r="U413" s="49"/>
      <c r="V413" s="49"/>
      <c r="W413" s="49"/>
      <c r="X413" s="49"/>
      <c r="Y413" s="49"/>
      <c r="Z413" s="49"/>
    </row>
    <row r="414" spans="1:26" ht="15.75" customHeight="1" x14ac:dyDescent="0.2">
      <c r="A414" s="49"/>
      <c r="B414" s="49"/>
      <c r="C414" s="49"/>
      <c r="D414" s="49"/>
      <c r="E414" s="109"/>
      <c r="F414" s="109"/>
      <c r="G414" s="109"/>
      <c r="H414" s="109"/>
      <c r="I414" s="109"/>
      <c r="J414" s="109"/>
      <c r="K414" s="49"/>
      <c r="L414" s="49"/>
      <c r="M414" s="91"/>
      <c r="N414" s="49"/>
      <c r="O414" s="91"/>
      <c r="P414" s="49"/>
      <c r="Q414" s="49"/>
      <c r="R414" s="49"/>
      <c r="S414" s="49"/>
      <c r="T414" s="49"/>
      <c r="U414" s="49"/>
      <c r="V414" s="49"/>
      <c r="W414" s="49"/>
      <c r="X414" s="49"/>
      <c r="Y414" s="49"/>
      <c r="Z414" s="49"/>
    </row>
    <row r="415" spans="1:26" ht="15.75" customHeight="1" x14ac:dyDescent="0.2">
      <c r="A415" s="49"/>
      <c r="B415" s="49"/>
      <c r="C415" s="49"/>
      <c r="D415" s="49"/>
      <c r="E415" s="109"/>
      <c r="F415" s="109"/>
      <c r="G415" s="109"/>
      <c r="H415" s="109"/>
      <c r="I415" s="109"/>
      <c r="J415" s="109"/>
      <c r="K415" s="49"/>
      <c r="L415" s="49"/>
      <c r="M415" s="91"/>
      <c r="N415" s="49"/>
      <c r="O415" s="91"/>
      <c r="P415" s="49"/>
      <c r="Q415" s="49"/>
      <c r="R415" s="49"/>
      <c r="S415" s="49"/>
      <c r="T415" s="49"/>
      <c r="U415" s="49"/>
      <c r="V415" s="49"/>
      <c r="W415" s="49"/>
      <c r="X415" s="49"/>
      <c r="Y415" s="49"/>
      <c r="Z415" s="49"/>
    </row>
    <row r="416" spans="1:26" ht="15.75" customHeight="1" x14ac:dyDescent="0.2">
      <c r="A416" s="49"/>
      <c r="B416" s="49"/>
      <c r="C416" s="49"/>
      <c r="D416" s="49"/>
      <c r="E416" s="109"/>
      <c r="F416" s="109"/>
      <c r="G416" s="109"/>
      <c r="H416" s="109"/>
      <c r="I416" s="109"/>
      <c r="J416" s="109"/>
      <c r="K416" s="49"/>
      <c r="L416" s="49"/>
      <c r="M416" s="91"/>
      <c r="N416" s="49"/>
      <c r="O416" s="91"/>
      <c r="P416" s="49"/>
      <c r="Q416" s="49"/>
      <c r="R416" s="49"/>
      <c r="S416" s="49"/>
      <c r="T416" s="49"/>
      <c r="U416" s="49"/>
      <c r="V416" s="49"/>
      <c r="W416" s="49"/>
      <c r="X416" s="49"/>
      <c r="Y416" s="49"/>
      <c r="Z416" s="49"/>
    </row>
    <row r="417" spans="1:26" ht="15.75" customHeight="1" x14ac:dyDescent="0.2">
      <c r="A417" s="49"/>
      <c r="B417" s="49"/>
      <c r="C417" s="49"/>
      <c r="D417" s="49"/>
      <c r="E417" s="109"/>
      <c r="F417" s="109"/>
      <c r="G417" s="109"/>
      <c r="H417" s="109"/>
      <c r="I417" s="109"/>
      <c r="J417" s="109"/>
      <c r="K417" s="49"/>
      <c r="L417" s="49"/>
      <c r="M417" s="91"/>
      <c r="N417" s="49"/>
      <c r="O417" s="91"/>
      <c r="P417" s="49"/>
      <c r="Q417" s="49"/>
      <c r="R417" s="49"/>
      <c r="S417" s="49"/>
      <c r="T417" s="49"/>
      <c r="U417" s="49"/>
      <c r="V417" s="49"/>
      <c r="W417" s="49"/>
      <c r="X417" s="49"/>
      <c r="Y417" s="49"/>
      <c r="Z417" s="49"/>
    </row>
    <row r="418" spans="1:26" ht="15.75" customHeight="1" x14ac:dyDescent="0.2">
      <c r="A418" s="49"/>
      <c r="B418" s="49"/>
      <c r="C418" s="49"/>
      <c r="D418" s="49"/>
      <c r="E418" s="109"/>
      <c r="F418" s="109"/>
      <c r="G418" s="109"/>
      <c r="H418" s="109"/>
      <c r="I418" s="109"/>
      <c r="J418" s="109"/>
      <c r="K418" s="49"/>
      <c r="L418" s="49"/>
      <c r="M418" s="91"/>
      <c r="N418" s="49"/>
      <c r="O418" s="91"/>
      <c r="P418" s="49"/>
      <c r="Q418" s="49"/>
      <c r="R418" s="49"/>
      <c r="S418" s="49"/>
      <c r="T418" s="49"/>
      <c r="U418" s="49"/>
      <c r="V418" s="49"/>
      <c r="W418" s="49"/>
      <c r="X418" s="49"/>
      <c r="Y418" s="49"/>
      <c r="Z418" s="49"/>
    </row>
    <row r="419" spans="1:26" ht="15.75" customHeight="1" x14ac:dyDescent="0.2">
      <c r="A419" s="49"/>
      <c r="B419" s="49"/>
      <c r="C419" s="49"/>
      <c r="D419" s="49"/>
      <c r="E419" s="109"/>
      <c r="F419" s="109"/>
      <c r="G419" s="109"/>
      <c r="H419" s="109"/>
      <c r="I419" s="109"/>
      <c r="J419" s="109"/>
      <c r="K419" s="49"/>
      <c r="L419" s="49"/>
      <c r="M419" s="91"/>
      <c r="N419" s="49"/>
      <c r="O419" s="91"/>
      <c r="P419" s="49"/>
      <c r="Q419" s="49"/>
      <c r="R419" s="49"/>
      <c r="S419" s="49"/>
      <c r="T419" s="49"/>
      <c r="U419" s="49"/>
      <c r="V419" s="49"/>
      <c r="W419" s="49"/>
      <c r="X419" s="49"/>
      <c r="Y419" s="49"/>
      <c r="Z419" s="49"/>
    </row>
    <row r="420" spans="1:26" ht="15.75" customHeight="1" x14ac:dyDescent="0.2">
      <c r="A420" s="49"/>
      <c r="B420" s="49"/>
      <c r="C420" s="49"/>
      <c r="D420" s="49"/>
      <c r="E420" s="109"/>
      <c r="F420" s="109"/>
      <c r="G420" s="109"/>
      <c r="H420" s="109"/>
      <c r="I420" s="109"/>
      <c r="J420" s="109"/>
      <c r="K420" s="49"/>
      <c r="L420" s="49"/>
      <c r="M420" s="91"/>
      <c r="N420" s="49"/>
      <c r="O420" s="91"/>
      <c r="P420" s="49"/>
      <c r="Q420" s="49"/>
      <c r="R420" s="49"/>
      <c r="S420" s="49"/>
      <c r="T420" s="49"/>
      <c r="U420" s="49"/>
      <c r="V420" s="49"/>
      <c r="W420" s="49"/>
      <c r="X420" s="49"/>
      <c r="Y420" s="49"/>
      <c r="Z420" s="49"/>
    </row>
    <row r="421" spans="1:26" ht="15.75" customHeight="1" x14ac:dyDescent="0.2">
      <c r="A421" s="49"/>
      <c r="B421" s="49"/>
      <c r="C421" s="49"/>
      <c r="D421" s="49"/>
      <c r="E421" s="109"/>
      <c r="F421" s="109"/>
      <c r="G421" s="109"/>
      <c r="H421" s="109"/>
      <c r="I421" s="109"/>
      <c r="J421" s="109"/>
      <c r="K421" s="49"/>
      <c r="L421" s="49"/>
      <c r="M421" s="91"/>
      <c r="N421" s="49"/>
      <c r="O421" s="91"/>
      <c r="P421" s="49"/>
      <c r="Q421" s="49"/>
      <c r="R421" s="49"/>
      <c r="S421" s="49"/>
      <c r="T421" s="49"/>
      <c r="U421" s="49"/>
      <c r="V421" s="49"/>
      <c r="W421" s="49"/>
      <c r="X421" s="49"/>
      <c r="Y421" s="49"/>
      <c r="Z421" s="49"/>
    </row>
    <row r="422" spans="1:26" ht="15.75" customHeight="1" x14ac:dyDescent="0.2">
      <c r="A422" s="49"/>
      <c r="B422" s="49"/>
      <c r="C422" s="49"/>
      <c r="D422" s="49"/>
      <c r="E422" s="109"/>
      <c r="F422" s="109"/>
      <c r="G422" s="109"/>
      <c r="H422" s="109"/>
      <c r="I422" s="109"/>
      <c r="J422" s="109"/>
      <c r="K422" s="49"/>
      <c r="L422" s="49"/>
      <c r="M422" s="91"/>
      <c r="N422" s="49"/>
      <c r="O422" s="91"/>
      <c r="P422" s="49"/>
      <c r="Q422" s="49"/>
      <c r="R422" s="49"/>
      <c r="S422" s="49"/>
      <c r="T422" s="49"/>
      <c r="U422" s="49"/>
      <c r="V422" s="49"/>
      <c r="W422" s="49"/>
      <c r="X422" s="49"/>
      <c r="Y422" s="49"/>
      <c r="Z422" s="49"/>
    </row>
    <row r="423" spans="1:26" ht="15.75" customHeight="1" x14ac:dyDescent="0.2">
      <c r="A423" s="49"/>
      <c r="B423" s="49"/>
      <c r="C423" s="49"/>
      <c r="D423" s="49"/>
      <c r="E423" s="109"/>
      <c r="F423" s="109"/>
      <c r="G423" s="109"/>
      <c r="H423" s="109"/>
      <c r="I423" s="109"/>
      <c r="J423" s="109"/>
      <c r="K423" s="49"/>
      <c r="L423" s="49"/>
      <c r="M423" s="91"/>
      <c r="N423" s="49"/>
      <c r="O423" s="91"/>
      <c r="P423" s="49"/>
      <c r="Q423" s="49"/>
      <c r="R423" s="49"/>
      <c r="S423" s="49"/>
      <c r="T423" s="49"/>
      <c r="U423" s="49"/>
      <c r="V423" s="49"/>
      <c r="W423" s="49"/>
      <c r="X423" s="49"/>
      <c r="Y423" s="49"/>
      <c r="Z423" s="49"/>
    </row>
    <row r="424" spans="1:26" ht="15.75" customHeight="1" x14ac:dyDescent="0.2">
      <c r="A424" s="49"/>
      <c r="B424" s="49"/>
      <c r="C424" s="49"/>
      <c r="D424" s="49"/>
      <c r="E424" s="109"/>
      <c r="F424" s="109"/>
      <c r="G424" s="109"/>
      <c r="H424" s="109"/>
      <c r="I424" s="109"/>
      <c r="J424" s="109"/>
      <c r="K424" s="49"/>
      <c r="L424" s="49"/>
      <c r="M424" s="91"/>
      <c r="N424" s="49"/>
      <c r="O424" s="91"/>
      <c r="P424" s="49"/>
      <c r="Q424" s="49"/>
      <c r="R424" s="49"/>
      <c r="S424" s="49"/>
      <c r="T424" s="49"/>
      <c r="U424" s="49"/>
      <c r="V424" s="49"/>
      <c r="W424" s="49"/>
      <c r="X424" s="49"/>
      <c r="Y424" s="49"/>
      <c r="Z424" s="49"/>
    </row>
    <row r="425" spans="1:26" ht="15.75" customHeight="1" x14ac:dyDescent="0.2">
      <c r="A425" s="49"/>
      <c r="B425" s="49"/>
      <c r="C425" s="49"/>
      <c r="D425" s="49"/>
      <c r="E425" s="109"/>
      <c r="F425" s="109"/>
      <c r="G425" s="109"/>
      <c r="H425" s="109"/>
      <c r="I425" s="109"/>
      <c r="J425" s="109"/>
      <c r="K425" s="49"/>
      <c r="L425" s="49"/>
      <c r="M425" s="91"/>
      <c r="N425" s="49"/>
      <c r="O425" s="91"/>
      <c r="P425" s="49"/>
      <c r="Q425" s="49"/>
      <c r="R425" s="49"/>
      <c r="S425" s="49"/>
      <c r="T425" s="49"/>
      <c r="U425" s="49"/>
      <c r="V425" s="49"/>
      <c r="W425" s="49"/>
      <c r="X425" s="49"/>
      <c r="Y425" s="49"/>
      <c r="Z425" s="49"/>
    </row>
    <row r="426" spans="1:26" ht="15.75" customHeight="1" x14ac:dyDescent="0.2">
      <c r="A426" s="49"/>
      <c r="B426" s="49"/>
      <c r="C426" s="49"/>
      <c r="D426" s="49"/>
      <c r="E426" s="109"/>
      <c r="F426" s="109"/>
      <c r="G426" s="109"/>
      <c r="H426" s="109"/>
      <c r="I426" s="109"/>
      <c r="J426" s="109"/>
      <c r="K426" s="49"/>
      <c r="L426" s="49"/>
      <c r="M426" s="91"/>
      <c r="N426" s="49"/>
      <c r="O426" s="91"/>
      <c r="P426" s="49"/>
      <c r="Q426" s="49"/>
      <c r="R426" s="49"/>
      <c r="S426" s="49"/>
      <c r="T426" s="49"/>
      <c r="U426" s="49"/>
      <c r="V426" s="49"/>
      <c r="W426" s="49"/>
      <c r="X426" s="49"/>
      <c r="Y426" s="49"/>
      <c r="Z426" s="49"/>
    </row>
    <row r="427" spans="1:26" ht="15.75" customHeight="1" x14ac:dyDescent="0.2">
      <c r="A427" s="49"/>
      <c r="B427" s="49"/>
      <c r="C427" s="49"/>
      <c r="D427" s="49"/>
      <c r="E427" s="109"/>
      <c r="F427" s="109"/>
      <c r="G427" s="109"/>
      <c r="H427" s="109"/>
      <c r="I427" s="109"/>
      <c r="J427" s="109"/>
      <c r="K427" s="49"/>
      <c r="L427" s="49"/>
      <c r="M427" s="91"/>
      <c r="N427" s="49"/>
      <c r="O427" s="91"/>
      <c r="P427" s="49"/>
      <c r="Q427" s="49"/>
      <c r="R427" s="49"/>
      <c r="S427" s="49"/>
      <c r="T427" s="49"/>
      <c r="U427" s="49"/>
      <c r="V427" s="49"/>
      <c r="W427" s="49"/>
      <c r="X427" s="49"/>
      <c r="Y427" s="49"/>
      <c r="Z427" s="49"/>
    </row>
    <row r="428" spans="1:26" ht="15.75" customHeight="1" x14ac:dyDescent="0.2">
      <c r="A428" s="49"/>
      <c r="B428" s="49"/>
      <c r="C428" s="49"/>
      <c r="D428" s="49"/>
      <c r="E428" s="109"/>
      <c r="F428" s="109"/>
      <c r="G428" s="109"/>
      <c r="H428" s="109"/>
      <c r="I428" s="109"/>
      <c r="J428" s="109"/>
      <c r="K428" s="49"/>
      <c r="L428" s="49"/>
      <c r="M428" s="91"/>
      <c r="N428" s="49"/>
      <c r="O428" s="91"/>
      <c r="P428" s="49"/>
      <c r="Q428" s="49"/>
      <c r="R428" s="49"/>
      <c r="S428" s="49"/>
      <c r="T428" s="49"/>
      <c r="U428" s="49"/>
      <c r="V428" s="49"/>
      <c r="W428" s="49"/>
      <c r="X428" s="49"/>
      <c r="Y428" s="49"/>
      <c r="Z428" s="49"/>
    </row>
    <row r="429" spans="1:26" ht="15.75" customHeight="1" x14ac:dyDescent="0.2">
      <c r="A429" s="49"/>
      <c r="B429" s="49"/>
      <c r="C429" s="49"/>
      <c r="D429" s="49"/>
      <c r="E429" s="109"/>
      <c r="F429" s="109"/>
      <c r="G429" s="109"/>
      <c r="H429" s="109"/>
      <c r="I429" s="109"/>
      <c r="J429" s="109"/>
      <c r="K429" s="49"/>
      <c r="L429" s="49"/>
      <c r="M429" s="91"/>
      <c r="N429" s="49"/>
      <c r="O429" s="91"/>
      <c r="P429" s="49"/>
      <c r="Q429" s="49"/>
      <c r="R429" s="49"/>
      <c r="S429" s="49"/>
      <c r="T429" s="49"/>
      <c r="U429" s="49"/>
      <c r="V429" s="49"/>
      <c r="W429" s="49"/>
      <c r="X429" s="49"/>
      <c r="Y429" s="49"/>
      <c r="Z429" s="49"/>
    </row>
    <row r="430" spans="1:26" ht="15.75" customHeight="1" x14ac:dyDescent="0.2">
      <c r="A430" s="49"/>
      <c r="B430" s="49"/>
      <c r="C430" s="49"/>
      <c r="D430" s="49"/>
      <c r="E430" s="109"/>
      <c r="F430" s="109"/>
      <c r="G430" s="109"/>
      <c r="H430" s="109"/>
      <c r="I430" s="109"/>
      <c r="J430" s="109"/>
      <c r="K430" s="49"/>
      <c r="L430" s="49"/>
      <c r="M430" s="91"/>
      <c r="N430" s="49"/>
      <c r="O430" s="91"/>
      <c r="P430" s="49"/>
      <c r="Q430" s="49"/>
      <c r="R430" s="49"/>
      <c r="S430" s="49"/>
      <c r="T430" s="49"/>
      <c r="U430" s="49"/>
      <c r="V430" s="49"/>
      <c r="W430" s="49"/>
      <c r="X430" s="49"/>
      <c r="Y430" s="49"/>
      <c r="Z430" s="49"/>
    </row>
    <row r="431" spans="1:26" ht="15.75" customHeight="1" x14ac:dyDescent="0.2">
      <c r="A431" s="49"/>
      <c r="B431" s="49"/>
      <c r="C431" s="49"/>
      <c r="D431" s="49"/>
      <c r="E431" s="109"/>
      <c r="F431" s="109"/>
      <c r="G431" s="109"/>
      <c r="H431" s="109"/>
      <c r="I431" s="109"/>
      <c r="J431" s="109"/>
      <c r="K431" s="49"/>
      <c r="L431" s="49"/>
      <c r="M431" s="91"/>
      <c r="N431" s="49"/>
      <c r="O431" s="91"/>
      <c r="P431" s="49"/>
      <c r="Q431" s="49"/>
      <c r="R431" s="49"/>
      <c r="S431" s="49"/>
      <c r="T431" s="49"/>
      <c r="U431" s="49"/>
      <c r="V431" s="49"/>
      <c r="W431" s="49"/>
      <c r="X431" s="49"/>
      <c r="Y431" s="49"/>
      <c r="Z431" s="49"/>
    </row>
    <row r="432" spans="1:26" ht="15.75" customHeight="1" x14ac:dyDescent="0.2">
      <c r="A432" s="49"/>
      <c r="B432" s="49"/>
      <c r="C432" s="49"/>
      <c r="D432" s="49"/>
      <c r="E432" s="109"/>
      <c r="F432" s="109"/>
      <c r="G432" s="109"/>
      <c r="H432" s="109"/>
      <c r="I432" s="109"/>
      <c r="J432" s="109"/>
      <c r="K432" s="49"/>
      <c r="L432" s="49"/>
      <c r="M432" s="91"/>
      <c r="N432" s="49"/>
      <c r="O432" s="91"/>
      <c r="P432" s="49"/>
      <c r="Q432" s="49"/>
      <c r="R432" s="49"/>
      <c r="S432" s="49"/>
      <c r="T432" s="49"/>
      <c r="U432" s="49"/>
      <c r="V432" s="49"/>
      <c r="W432" s="49"/>
      <c r="X432" s="49"/>
      <c r="Y432" s="49"/>
      <c r="Z432" s="49"/>
    </row>
    <row r="433" spans="1:26" ht="15.75" customHeight="1" x14ac:dyDescent="0.2">
      <c r="A433" s="49"/>
      <c r="B433" s="49"/>
      <c r="C433" s="49"/>
      <c r="D433" s="49"/>
      <c r="E433" s="109"/>
      <c r="F433" s="109"/>
      <c r="G433" s="109"/>
      <c r="H433" s="109"/>
      <c r="I433" s="109"/>
      <c r="J433" s="109"/>
      <c r="K433" s="49"/>
      <c r="L433" s="49"/>
      <c r="M433" s="91"/>
      <c r="N433" s="49"/>
      <c r="O433" s="91"/>
      <c r="P433" s="49"/>
      <c r="Q433" s="49"/>
      <c r="R433" s="49"/>
      <c r="S433" s="49"/>
      <c r="T433" s="49"/>
      <c r="U433" s="49"/>
      <c r="V433" s="49"/>
      <c r="W433" s="49"/>
      <c r="X433" s="49"/>
      <c r="Y433" s="49"/>
      <c r="Z433" s="49"/>
    </row>
    <row r="434" spans="1:26" ht="15.75" customHeight="1" x14ac:dyDescent="0.2">
      <c r="A434" s="49"/>
      <c r="B434" s="49"/>
      <c r="C434" s="49"/>
      <c r="D434" s="49"/>
      <c r="E434" s="109"/>
      <c r="F434" s="109"/>
      <c r="G434" s="109"/>
      <c r="H434" s="109"/>
      <c r="I434" s="109"/>
      <c r="J434" s="109"/>
      <c r="K434" s="49"/>
      <c r="L434" s="49"/>
      <c r="M434" s="91"/>
      <c r="N434" s="49"/>
      <c r="O434" s="91"/>
      <c r="P434" s="49"/>
      <c r="Q434" s="49"/>
      <c r="R434" s="49"/>
      <c r="S434" s="49"/>
      <c r="T434" s="49"/>
      <c r="U434" s="49"/>
      <c r="V434" s="49"/>
      <c r="W434" s="49"/>
      <c r="X434" s="49"/>
      <c r="Y434" s="49"/>
      <c r="Z434" s="49"/>
    </row>
    <row r="435" spans="1:26" ht="15.75" customHeight="1" x14ac:dyDescent="0.2">
      <c r="A435" s="49"/>
      <c r="B435" s="49"/>
      <c r="C435" s="49"/>
      <c r="D435" s="49"/>
      <c r="E435" s="109"/>
      <c r="F435" s="109"/>
      <c r="G435" s="109"/>
      <c r="H435" s="109"/>
      <c r="I435" s="109"/>
      <c r="J435" s="109"/>
      <c r="K435" s="49"/>
      <c r="L435" s="49"/>
      <c r="M435" s="91"/>
      <c r="N435" s="49"/>
      <c r="O435" s="91"/>
      <c r="P435" s="49"/>
      <c r="Q435" s="49"/>
      <c r="R435" s="49"/>
      <c r="S435" s="49"/>
      <c r="T435" s="49"/>
      <c r="U435" s="49"/>
      <c r="V435" s="49"/>
      <c r="W435" s="49"/>
      <c r="X435" s="49"/>
      <c r="Y435" s="49"/>
      <c r="Z435" s="49"/>
    </row>
    <row r="436" spans="1:26" ht="15.75" customHeight="1" x14ac:dyDescent="0.2">
      <c r="A436" s="49"/>
      <c r="B436" s="49"/>
      <c r="C436" s="49"/>
      <c r="D436" s="49"/>
      <c r="E436" s="109"/>
      <c r="F436" s="109"/>
      <c r="G436" s="109"/>
      <c r="H436" s="109"/>
      <c r="I436" s="109"/>
      <c r="J436" s="109"/>
      <c r="K436" s="49"/>
      <c r="L436" s="49"/>
      <c r="M436" s="91"/>
      <c r="N436" s="49"/>
      <c r="O436" s="91"/>
      <c r="P436" s="49"/>
      <c r="Q436" s="49"/>
      <c r="R436" s="49"/>
      <c r="S436" s="49"/>
      <c r="T436" s="49"/>
      <c r="U436" s="49"/>
      <c r="V436" s="49"/>
      <c r="W436" s="49"/>
      <c r="X436" s="49"/>
      <c r="Y436" s="49"/>
      <c r="Z436" s="49"/>
    </row>
    <row r="437" spans="1:26" ht="15.75" customHeight="1" x14ac:dyDescent="0.2">
      <c r="A437" s="49"/>
      <c r="B437" s="49"/>
      <c r="C437" s="49"/>
      <c r="D437" s="49"/>
      <c r="E437" s="109"/>
      <c r="F437" s="109"/>
      <c r="G437" s="109"/>
      <c r="H437" s="109"/>
      <c r="I437" s="109"/>
      <c r="J437" s="109"/>
      <c r="K437" s="49"/>
      <c r="L437" s="49"/>
      <c r="M437" s="91"/>
      <c r="N437" s="49"/>
      <c r="O437" s="91"/>
      <c r="P437" s="49"/>
      <c r="Q437" s="49"/>
      <c r="R437" s="49"/>
      <c r="S437" s="49"/>
      <c r="T437" s="49"/>
      <c r="U437" s="49"/>
      <c r="V437" s="49"/>
      <c r="W437" s="49"/>
      <c r="X437" s="49"/>
      <c r="Y437" s="49"/>
      <c r="Z437" s="49"/>
    </row>
    <row r="438" spans="1:26" ht="15.75" customHeight="1" x14ac:dyDescent="0.2">
      <c r="A438" s="49"/>
      <c r="B438" s="49"/>
      <c r="C438" s="49"/>
      <c r="D438" s="49"/>
      <c r="E438" s="109"/>
      <c r="F438" s="109"/>
      <c r="G438" s="109"/>
      <c r="H438" s="109"/>
      <c r="I438" s="109"/>
      <c r="J438" s="109"/>
      <c r="K438" s="49"/>
      <c r="L438" s="49"/>
      <c r="M438" s="91"/>
      <c r="N438" s="49"/>
      <c r="O438" s="91"/>
      <c r="P438" s="49"/>
      <c r="Q438" s="49"/>
      <c r="R438" s="49"/>
      <c r="S438" s="49"/>
      <c r="T438" s="49"/>
      <c r="U438" s="49"/>
      <c r="V438" s="49"/>
      <c r="W438" s="49"/>
      <c r="X438" s="49"/>
      <c r="Y438" s="49"/>
      <c r="Z438" s="49"/>
    </row>
    <row r="439" spans="1:26" ht="15.75" customHeight="1" x14ac:dyDescent="0.2">
      <c r="A439" s="49"/>
      <c r="B439" s="49"/>
      <c r="C439" s="49"/>
      <c r="D439" s="49"/>
      <c r="E439" s="109"/>
      <c r="F439" s="109"/>
      <c r="G439" s="109"/>
      <c r="H439" s="109"/>
      <c r="I439" s="109"/>
      <c r="J439" s="109"/>
      <c r="K439" s="49"/>
      <c r="L439" s="49"/>
      <c r="M439" s="91"/>
      <c r="N439" s="49"/>
      <c r="O439" s="91"/>
      <c r="P439" s="49"/>
      <c r="Q439" s="49"/>
      <c r="R439" s="49"/>
      <c r="S439" s="49"/>
      <c r="T439" s="49"/>
      <c r="U439" s="49"/>
      <c r="V439" s="49"/>
      <c r="W439" s="49"/>
      <c r="X439" s="49"/>
      <c r="Y439" s="49"/>
      <c r="Z439" s="49"/>
    </row>
    <row r="440" spans="1:26" ht="15.75" customHeight="1" x14ac:dyDescent="0.2">
      <c r="A440" s="49"/>
      <c r="B440" s="49"/>
      <c r="C440" s="49"/>
      <c r="D440" s="49"/>
      <c r="E440" s="109"/>
      <c r="F440" s="109"/>
      <c r="G440" s="109"/>
      <c r="H440" s="109"/>
      <c r="I440" s="109"/>
      <c r="J440" s="109"/>
      <c r="K440" s="49"/>
      <c r="L440" s="49"/>
      <c r="M440" s="91"/>
      <c r="N440" s="49"/>
      <c r="O440" s="91"/>
      <c r="P440" s="49"/>
      <c r="Q440" s="49"/>
      <c r="R440" s="49"/>
      <c r="S440" s="49"/>
      <c r="T440" s="49"/>
      <c r="U440" s="49"/>
      <c r="V440" s="49"/>
      <c r="W440" s="49"/>
      <c r="X440" s="49"/>
      <c r="Y440" s="49"/>
      <c r="Z440" s="49"/>
    </row>
    <row r="441" spans="1:26" ht="15.75" customHeight="1" x14ac:dyDescent="0.2">
      <c r="A441" s="49"/>
      <c r="B441" s="49"/>
      <c r="C441" s="49"/>
      <c r="D441" s="49"/>
      <c r="E441" s="109"/>
      <c r="F441" s="109"/>
      <c r="G441" s="109"/>
      <c r="H441" s="109"/>
      <c r="I441" s="109"/>
      <c r="J441" s="109"/>
      <c r="K441" s="49"/>
      <c r="L441" s="49"/>
      <c r="M441" s="91"/>
      <c r="N441" s="49"/>
      <c r="O441" s="91"/>
      <c r="P441" s="49"/>
      <c r="Q441" s="49"/>
      <c r="R441" s="49"/>
      <c r="S441" s="49"/>
      <c r="T441" s="49"/>
      <c r="U441" s="49"/>
      <c r="V441" s="49"/>
      <c r="W441" s="49"/>
      <c r="X441" s="49"/>
      <c r="Y441" s="49"/>
      <c r="Z441" s="49"/>
    </row>
    <row r="442" spans="1:26" ht="15.75" customHeight="1" x14ac:dyDescent="0.2">
      <c r="A442" s="49"/>
      <c r="B442" s="49"/>
      <c r="C442" s="49"/>
      <c r="D442" s="49"/>
      <c r="E442" s="109"/>
      <c r="F442" s="109"/>
      <c r="G442" s="109"/>
      <c r="H442" s="109"/>
      <c r="I442" s="109"/>
      <c r="J442" s="109"/>
      <c r="K442" s="49"/>
      <c r="L442" s="49"/>
      <c r="M442" s="91"/>
      <c r="N442" s="49"/>
      <c r="O442" s="91"/>
      <c r="P442" s="49"/>
      <c r="Q442" s="49"/>
      <c r="R442" s="49"/>
      <c r="S442" s="49"/>
      <c r="T442" s="49"/>
      <c r="U442" s="49"/>
      <c r="V442" s="49"/>
      <c r="W442" s="49"/>
      <c r="X442" s="49"/>
      <c r="Y442" s="49"/>
      <c r="Z442" s="49"/>
    </row>
    <row r="443" spans="1:26" ht="15.75" customHeight="1" x14ac:dyDescent="0.2">
      <c r="A443" s="49"/>
      <c r="B443" s="49"/>
      <c r="C443" s="49"/>
      <c r="D443" s="49"/>
      <c r="E443" s="109"/>
      <c r="F443" s="109"/>
      <c r="G443" s="109"/>
      <c r="H443" s="109"/>
      <c r="I443" s="109"/>
      <c r="J443" s="109"/>
      <c r="K443" s="49"/>
      <c r="L443" s="49"/>
      <c r="M443" s="91"/>
      <c r="N443" s="49"/>
      <c r="O443" s="91"/>
      <c r="P443" s="49"/>
      <c r="Q443" s="49"/>
      <c r="R443" s="49"/>
      <c r="S443" s="49"/>
      <c r="T443" s="49"/>
      <c r="U443" s="49"/>
      <c r="V443" s="49"/>
      <c r="W443" s="49"/>
      <c r="X443" s="49"/>
      <c r="Y443" s="49"/>
      <c r="Z443" s="49"/>
    </row>
    <row r="444" spans="1:26" ht="15.75" customHeight="1" x14ac:dyDescent="0.2">
      <c r="A444" s="49"/>
      <c r="B444" s="49"/>
      <c r="C444" s="49"/>
      <c r="D444" s="49"/>
      <c r="E444" s="109"/>
      <c r="F444" s="109"/>
      <c r="G444" s="109"/>
      <c r="H444" s="109"/>
      <c r="I444" s="109"/>
      <c r="J444" s="109"/>
      <c r="K444" s="49"/>
      <c r="L444" s="49"/>
      <c r="M444" s="91"/>
      <c r="N444" s="49"/>
      <c r="O444" s="91"/>
      <c r="P444" s="49"/>
      <c r="Q444" s="49"/>
      <c r="R444" s="49"/>
      <c r="S444" s="49"/>
      <c r="T444" s="49"/>
      <c r="U444" s="49"/>
      <c r="V444" s="49"/>
      <c r="W444" s="49"/>
      <c r="X444" s="49"/>
      <c r="Y444" s="49"/>
      <c r="Z444" s="49"/>
    </row>
    <row r="445" spans="1:26" ht="15.75" customHeight="1" x14ac:dyDescent="0.2">
      <c r="A445" s="49"/>
      <c r="B445" s="49"/>
      <c r="C445" s="49"/>
      <c r="D445" s="49"/>
      <c r="E445" s="109"/>
      <c r="F445" s="109"/>
      <c r="G445" s="109"/>
      <c r="H445" s="109"/>
      <c r="I445" s="109"/>
      <c r="J445" s="109"/>
      <c r="K445" s="49"/>
      <c r="L445" s="49"/>
      <c r="M445" s="91"/>
      <c r="N445" s="49"/>
      <c r="O445" s="91"/>
      <c r="P445" s="49"/>
      <c r="Q445" s="49"/>
      <c r="R445" s="49"/>
      <c r="S445" s="49"/>
      <c r="T445" s="49"/>
      <c r="U445" s="49"/>
      <c r="V445" s="49"/>
      <c r="W445" s="49"/>
      <c r="X445" s="49"/>
      <c r="Y445" s="49"/>
      <c r="Z445" s="49"/>
    </row>
    <row r="446" spans="1:26" ht="15.75" customHeight="1" x14ac:dyDescent="0.2">
      <c r="A446" s="49"/>
      <c r="B446" s="49"/>
      <c r="C446" s="49"/>
      <c r="D446" s="49"/>
      <c r="E446" s="109"/>
      <c r="F446" s="109"/>
      <c r="G446" s="109"/>
      <c r="H446" s="109"/>
      <c r="I446" s="109"/>
      <c r="J446" s="109"/>
      <c r="K446" s="49"/>
      <c r="L446" s="49"/>
      <c r="M446" s="91"/>
      <c r="N446" s="49"/>
      <c r="O446" s="91"/>
      <c r="P446" s="49"/>
      <c r="Q446" s="49"/>
      <c r="R446" s="49"/>
      <c r="S446" s="49"/>
      <c r="T446" s="49"/>
      <c r="U446" s="49"/>
      <c r="V446" s="49"/>
      <c r="W446" s="49"/>
      <c r="X446" s="49"/>
      <c r="Y446" s="49"/>
      <c r="Z446" s="49"/>
    </row>
    <row r="447" spans="1:26" ht="15.75" customHeight="1" x14ac:dyDescent="0.2">
      <c r="A447" s="49"/>
      <c r="B447" s="49"/>
      <c r="C447" s="49"/>
      <c r="D447" s="49"/>
      <c r="E447" s="109"/>
      <c r="F447" s="109"/>
      <c r="G447" s="109"/>
      <c r="H447" s="109"/>
      <c r="I447" s="109"/>
      <c r="J447" s="109"/>
      <c r="K447" s="49"/>
      <c r="L447" s="49"/>
      <c r="M447" s="91"/>
      <c r="N447" s="49"/>
      <c r="O447" s="91"/>
      <c r="P447" s="49"/>
      <c r="Q447" s="49"/>
      <c r="R447" s="49"/>
      <c r="S447" s="49"/>
      <c r="T447" s="49"/>
      <c r="U447" s="49"/>
      <c r="V447" s="49"/>
      <c r="W447" s="49"/>
      <c r="X447" s="49"/>
      <c r="Y447" s="49"/>
      <c r="Z447" s="49"/>
    </row>
    <row r="448" spans="1:26" ht="15.75" customHeight="1" x14ac:dyDescent="0.2">
      <c r="A448" s="49"/>
      <c r="B448" s="49"/>
      <c r="C448" s="49"/>
      <c r="D448" s="49"/>
      <c r="E448" s="109"/>
      <c r="F448" s="109"/>
      <c r="G448" s="109"/>
      <c r="H448" s="109"/>
      <c r="I448" s="109"/>
      <c r="J448" s="109"/>
      <c r="K448" s="49"/>
      <c r="L448" s="49"/>
      <c r="M448" s="91"/>
      <c r="N448" s="49"/>
      <c r="O448" s="91"/>
      <c r="P448" s="49"/>
      <c r="Q448" s="49"/>
      <c r="R448" s="49"/>
      <c r="S448" s="49"/>
      <c r="T448" s="49"/>
      <c r="U448" s="49"/>
      <c r="V448" s="49"/>
      <c r="W448" s="49"/>
      <c r="X448" s="49"/>
      <c r="Y448" s="49"/>
      <c r="Z448" s="49"/>
    </row>
    <row r="449" spans="1:26" ht="15.75" customHeight="1" x14ac:dyDescent="0.2">
      <c r="A449" s="49"/>
      <c r="B449" s="49"/>
      <c r="C449" s="49"/>
      <c r="D449" s="49"/>
      <c r="E449" s="109"/>
      <c r="F449" s="109"/>
      <c r="G449" s="109"/>
      <c r="H449" s="109"/>
      <c r="I449" s="109"/>
      <c r="J449" s="109"/>
      <c r="K449" s="49"/>
      <c r="L449" s="49"/>
      <c r="M449" s="91"/>
      <c r="N449" s="49"/>
      <c r="O449" s="91"/>
      <c r="P449" s="49"/>
      <c r="Q449" s="49"/>
      <c r="R449" s="49"/>
      <c r="S449" s="49"/>
      <c r="T449" s="49"/>
      <c r="U449" s="49"/>
      <c r="V449" s="49"/>
      <c r="W449" s="49"/>
      <c r="X449" s="49"/>
      <c r="Y449" s="49"/>
      <c r="Z449" s="49"/>
    </row>
    <row r="450" spans="1:26" ht="15.75" customHeight="1" x14ac:dyDescent="0.2">
      <c r="A450" s="49"/>
      <c r="B450" s="49"/>
      <c r="C450" s="49"/>
      <c r="D450" s="49"/>
      <c r="E450" s="109"/>
      <c r="F450" s="109"/>
      <c r="G450" s="109"/>
      <c r="H450" s="109"/>
      <c r="I450" s="109"/>
      <c r="J450" s="109"/>
      <c r="K450" s="49"/>
      <c r="L450" s="49"/>
      <c r="M450" s="91"/>
      <c r="N450" s="49"/>
      <c r="O450" s="91"/>
      <c r="P450" s="49"/>
      <c r="Q450" s="49"/>
      <c r="R450" s="49"/>
      <c r="S450" s="49"/>
      <c r="T450" s="49"/>
      <c r="U450" s="49"/>
      <c r="V450" s="49"/>
      <c r="W450" s="49"/>
      <c r="X450" s="49"/>
      <c r="Y450" s="49"/>
      <c r="Z450" s="49"/>
    </row>
    <row r="451" spans="1:26" ht="15.75" customHeight="1" x14ac:dyDescent="0.2">
      <c r="A451" s="49"/>
      <c r="B451" s="49"/>
      <c r="C451" s="49"/>
      <c r="D451" s="49"/>
      <c r="E451" s="109"/>
      <c r="F451" s="109"/>
      <c r="G451" s="109"/>
      <c r="H451" s="109"/>
      <c r="I451" s="109"/>
      <c r="J451" s="109"/>
      <c r="K451" s="49"/>
      <c r="L451" s="49"/>
      <c r="M451" s="91"/>
      <c r="N451" s="49"/>
      <c r="O451" s="91"/>
      <c r="P451" s="49"/>
      <c r="Q451" s="49"/>
      <c r="R451" s="49"/>
      <c r="S451" s="49"/>
      <c r="T451" s="49"/>
      <c r="U451" s="49"/>
      <c r="V451" s="49"/>
      <c r="W451" s="49"/>
      <c r="X451" s="49"/>
      <c r="Y451" s="49"/>
      <c r="Z451" s="49"/>
    </row>
    <row r="452" spans="1:26" ht="15.75" customHeight="1" x14ac:dyDescent="0.2">
      <c r="A452" s="49"/>
      <c r="B452" s="49"/>
      <c r="C452" s="49"/>
      <c r="D452" s="49"/>
      <c r="E452" s="109"/>
      <c r="F452" s="109"/>
      <c r="G452" s="109"/>
      <c r="H452" s="109"/>
      <c r="I452" s="109"/>
      <c r="J452" s="109"/>
      <c r="K452" s="49"/>
      <c r="L452" s="49"/>
      <c r="M452" s="91"/>
      <c r="N452" s="49"/>
      <c r="O452" s="91"/>
      <c r="P452" s="49"/>
      <c r="Q452" s="49"/>
      <c r="R452" s="49"/>
      <c r="S452" s="49"/>
      <c r="T452" s="49"/>
      <c r="U452" s="49"/>
      <c r="V452" s="49"/>
      <c r="W452" s="49"/>
      <c r="X452" s="49"/>
      <c r="Y452" s="49"/>
      <c r="Z452" s="49"/>
    </row>
    <row r="453" spans="1:26" ht="15.75" customHeight="1" x14ac:dyDescent="0.2">
      <c r="A453" s="49"/>
      <c r="B453" s="49"/>
      <c r="C453" s="49"/>
      <c r="D453" s="49"/>
      <c r="E453" s="109"/>
      <c r="F453" s="109"/>
      <c r="G453" s="109"/>
      <c r="H453" s="109"/>
      <c r="I453" s="109"/>
      <c r="J453" s="109"/>
      <c r="K453" s="49"/>
      <c r="L453" s="49"/>
      <c r="M453" s="91"/>
      <c r="N453" s="49"/>
      <c r="O453" s="91"/>
      <c r="P453" s="49"/>
      <c r="Q453" s="49"/>
      <c r="R453" s="49"/>
      <c r="S453" s="49"/>
      <c r="T453" s="49"/>
      <c r="U453" s="49"/>
      <c r="V453" s="49"/>
      <c r="W453" s="49"/>
      <c r="X453" s="49"/>
      <c r="Y453" s="49"/>
      <c r="Z453" s="49"/>
    </row>
    <row r="454" spans="1:26" ht="15.75" customHeight="1" x14ac:dyDescent="0.2">
      <c r="A454" s="49"/>
      <c r="B454" s="49"/>
      <c r="C454" s="49"/>
      <c r="D454" s="49"/>
      <c r="E454" s="109"/>
      <c r="F454" s="109"/>
      <c r="G454" s="109"/>
      <c r="H454" s="109"/>
      <c r="I454" s="109"/>
      <c r="J454" s="109"/>
      <c r="K454" s="49"/>
      <c r="L454" s="49"/>
      <c r="M454" s="91"/>
      <c r="N454" s="49"/>
      <c r="O454" s="91"/>
      <c r="P454" s="49"/>
      <c r="Q454" s="49"/>
      <c r="R454" s="49"/>
      <c r="S454" s="49"/>
      <c r="T454" s="49"/>
      <c r="U454" s="49"/>
      <c r="V454" s="49"/>
      <c r="W454" s="49"/>
      <c r="X454" s="49"/>
      <c r="Y454" s="49"/>
      <c r="Z454" s="49"/>
    </row>
    <row r="455" spans="1:26" ht="15.75" customHeight="1" x14ac:dyDescent="0.2">
      <c r="A455" s="49"/>
      <c r="B455" s="49"/>
      <c r="C455" s="49"/>
      <c r="D455" s="49"/>
      <c r="E455" s="109"/>
      <c r="F455" s="109"/>
      <c r="G455" s="109"/>
      <c r="H455" s="109"/>
      <c r="I455" s="109"/>
      <c r="J455" s="109"/>
      <c r="K455" s="49"/>
      <c r="L455" s="49"/>
      <c r="M455" s="91"/>
      <c r="N455" s="49"/>
      <c r="O455" s="91"/>
      <c r="P455" s="49"/>
      <c r="Q455" s="49"/>
      <c r="R455" s="49"/>
      <c r="S455" s="49"/>
      <c r="T455" s="49"/>
      <c r="U455" s="49"/>
      <c r="V455" s="49"/>
      <c r="W455" s="49"/>
      <c r="X455" s="49"/>
      <c r="Y455" s="49"/>
      <c r="Z455" s="49"/>
    </row>
    <row r="456" spans="1:26" ht="15.75" customHeight="1" x14ac:dyDescent="0.2">
      <c r="A456" s="49"/>
      <c r="B456" s="49"/>
      <c r="C456" s="49"/>
      <c r="D456" s="49"/>
      <c r="E456" s="109"/>
      <c r="F456" s="109"/>
      <c r="G456" s="109"/>
      <c r="H456" s="109"/>
      <c r="I456" s="109"/>
      <c r="J456" s="109"/>
      <c r="K456" s="49"/>
      <c r="L456" s="49"/>
      <c r="M456" s="91"/>
      <c r="N456" s="49"/>
      <c r="O456" s="91"/>
      <c r="P456" s="49"/>
      <c r="Q456" s="49"/>
      <c r="R456" s="49"/>
      <c r="S456" s="49"/>
      <c r="T456" s="49"/>
      <c r="U456" s="49"/>
      <c r="V456" s="49"/>
      <c r="W456" s="49"/>
      <c r="X456" s="49"/>
      <c r="Y456" s="49"/>
      <c r="Z456" s="49"/>
    </row>
    <row r="457" spans="1:26" ht="15.75" customHeight="1" x14ac:dyDescent="0.2">
      <c r="A457" s="49"/>
      <c r="B457" s="49"/>
      <c r="C457" s="49"/>
      <c r="D457" s="49"/>
      <c r="E457" s="109"/>
      <c r="F457" s="109"/>
      <c r="G457" s="109"/>
      <c r="H457" s="109"/>
      <c r="I457" s="109"/>
      <c r="J457" s="109"/>
      <c r="K457" s="49"/>
      <c r="L457" s="49"/>
      <c r="M457" s="91"/>
      <c r="N457" s="49"/>
      <c r="O457" s="91"/>
      <c r="P457" s="49"/>
      <c r="Q457" s="49"/>
      <c r="R457" s="49"/>
      <c r="S457" s="49"/>
      <c r="T457" s="49"/>
      <c r="U457" s="49"/>
      <c r="V457" s="49"/>
      <c r="W457" s="49"/>
      <c r="X457" s="49"/>
      <c r="Y457" s="49"/>
      <c r="Z457" s="49"/>
    </row>
    <row r="458" spans="1:26" ht="15.75" customHeight="1" x14ac:dyDescent="0.2">
      <c r="A458" s="49"/>
      <c r="B458" s="49"/>
      <c r="C458" s="49"/>
      <c r="D458" s="49"/>
      <c r="E458" s="109"/>
      <c r="F458" s="109"/>
      <c r="G458" s="109"/>
      <c r="H458" s="109"/>
      <c r="I458" s="109"/>
      <c r="J458" s="109"/>
      <c r="K458" s="49"/>
      <c r="L458" s="49"/>
      <c r="M458" s="91"/>
      <c r="N458" s="49"/>
      <c r="O458" s="91"/>
      <c r="P458" s="49"/>
      <c r="Q458" s="49"/>
      <c r="R458" s="49"/>
      <c r="S458" s="49"/>
      <c r="T458" s="49"/>
      <c r="U458" s="49"/>
      <c r="V458" s="49"/>
      <c r="W458" s="49"/>
      <c r="X458" s="49"/>
      <c r="Y458" s="49"/>
      <c r="Z458" s="49"/>
    </row>
    <row r="459" spans="1:26" ht="15.75" customHeight="1" x14ac:dyDescent="0.2">
      <c r="A459" s="49"/>
      <c r="B459" s="49"/>
      <c r="C459" s="49"/>
      <c r="D459" s="49"/>
      <c r="E459" s="109"/>
      <c r="F459" s="109"/>
      <c r="G459" s="109"/>
      <c r="H459" s="109"/>
      <c r="I459" s="109"/>
      <c r="J459" s="109"/>
      <c r="K459" s="49"/>
      <c r="L459" s="49"/>
      <c r="M459" s="91"/>
      <c r="N459" s="49"/>
      <c r="O459" s="91"/>
      <c r="P459" s="49"/>
      <c r="Q459" s="49"/>
      <c r="R459" s="49"/>
      <c r="S459" s="49"/>
      <c r="T459" s="49"/>
      <c r="U459" s="49"/>
      <c r="V459" s="49"/>
      <c r="W459" s="49"/>
      <c r="X459" s="49"/>
      <c r="Y459" s="49"/>
      <c r="Z459" s="49"/>
    </row>
    <row r="460" spans="1:26" ht="15.75" customHeight="1" x14ac:dyDescent="0.2">
      <c r="A460" s="49"/>
      <c r="B460" s="49"/>
      <c r="C460" s="49"/>
      <c r="D460" s="49"/>
      <c r="E460" s="109"/>
      <c r="F460" s="109"/>
      <c r="G460" s="109"/>
      <c r="H460" s="109"/>
      <c r="I460" s="109"/>
      <c r="J460" s="109"/>
      <c r="K460" s="49"/>
      <c r="L460" s="49"/>
      <c r="M460" s="91"/>
      <c r="N460" s="49"/>
      <c r="O460" s="91"/>
      <c r="P460" s="49"/>
      <c r="Q460" s="49"/>
      <c r="R460" s="49"/>
      <c r="S460" s="49"/>
      <c r="T460" s="49"/>
      <c r="U460" s="49"/>
      <c r="V460" s="49"/>
      <c r="W460" s="49"/>
      <c r="X460" s="49"/>
      <c r="Y460" s="49"/>
      <c r="Z460" s="49"/>
    </row>
    <row r="461" spans="1:26" ht="15.75" customHeight="1" x14ac:dyDescent="0.2">
      <c r="A461" s="49"/>
      <c r="B461" s="49"/>
      <c r="C461" s="49"/>
      <c r="D461" s="49"/>
      <c r="E461" s="109"/>
      <c r="F461" s="109"/>
      <c r="G461" s="109"/>
      <c r="H461" s="109"/>
      <c r="I461" s="109"/>
      <c r="J461" s="109"/>
      <c r="K461" s="49"/>
      <c r="L461" s="49"/>
      <c r="M461" s="91"/>
      <c r="N461" s="49"/>
      <c r="O461" s="91"/>
      <c r="P461" s="49"/>
      <c r="Q461" s="49"/>
      <c r="R461" s="49"/>
      <c r="S461" s="49"/>
      <c r="T461" s="49"/>
      <c r="U461" s="49"/>
      <c r="V461" s="49"/>
      <c r="W461" s="49"/>
      <c r="X461" s="49"/>
      <c r="Y461" s="49"/>
      <c r="Z461" s="49"/>
    </row>
    <row r="462" spans="1:26" ht="15.75" customHeight="1" x14ac:dyDescent="0.2">
      <c r="A462" s="49"/>
      <c r="B462" s="49"/>
      <c r="C462" s="49"/>
      <c r="D462" s="49"/>
      <c r="E462" s="109"/>
      <c r="F462" s="109"/>
      <c r="G462" s="109"/>
      <c r="H462" s="109"/>
      <c r="I462" s="109"/>
      <c r="J462" s="109"/>
      <c r="K462" s="49"/>
      <c r="L462" s="49"/>
      <c r="M462" s="91"/>
      <c r="N462" s="49"/>
      <c r="O462" s="91"/>
      <c r="P462" s="49"/>
      <c r="Q462" s="49"/>
      <c r="R462" s="49"/>
      <c r="S462" s="49"/>
      <c r="T462" s="49"/>
      <c r="U462" s="49"/>
      <c r="V462" s="49"/>
      <c r="W462" s="49"/>
      <c r="X462" s="49"/>
      <c r="Y462" s="49"/>
      <c r="Z462" s="49"/>
    </row>
    <row r="463" spans="1:26" ht="15.75" customHeight="1" x14ac:dyDescent="0.2">
      <c r="A463" s="49"/>
      <c r="B463" s="49"/>
      <c r="C463" s="49"/>
      <c r="D463" s="49"/>
      <c r="E463" s="109"/>
      <c r="F463" s="109"/>
      <c r="G463" s="109"/>
      <c r="H463" s="109"/>
      <c r="I463" s="109"/>
      <c r="J463" s="109"/>
      <c r="K463" s="49"/>
      <c r="L463" s="49"/>
      <c r="M463" s="91"/>
      <c r="N463" s="49"/>
      <c r="O463" s="91"/>
      <c r="P463" s="49"/>
      <c r="Q463" s="49"/>
      <c r="R463" s="49"/>
      <c r="S463" s="49"/>
      <c r="T463" s="49"/>
      <c r="U463" s="49"/>
      <c r="V463" s="49"/>
      <c r="W463" s="49"/>
      <c r="X463" s="49"/>
      <c r="Y463" s="49"/>
      <c r="Z463" s="49"/>
    </row>
    <row r="464" spans="1:26" ht="15.75" customHeight="1" x14ac:dyDescent="0.2">
      <c r="A464" s="49"/>
      <c r="B464" s="49"/>
      <c r="C464" s="49"/>
      <c r="D464" s="49"/>
      <c r="E464" s="109"/>
      <c r="F464" s="109"/>
      <c r="G464" s="109"/>
      <c r="H464" s="109"/>
      <c r="I464" s="109"/>
      <c r="J464" s="109"/>
      <c r="K464" s="49"/>
      <c r="L464" s="49"/>
      <c r="M464" s="91"/>
      <c r="N464" s="49"/>
      <c r="O464" s="91"/>
      <c r="P464" s="49"/>
      <c r="Q464" s="49"/>
      <c r="R464" s="49"/>
      <c r="S464" s="49"/>
      <c r="T464" s="49"/>
      <c r="U464" s="49"/>
      <c r="V464" s="49"/>
      <c r="W464" s="49"/>
      <c r="X464" s="49"/>
      <c r="Y464" s="49"/>
      <c r="Z464" s="49"/>
    </row>
    <row r="465" spans="1:26" ht="15.75" customHeight="1" x14ac:dyDescent="0.2">
      <c r="A465" s="49"/>
      <c r="B465" s="49"/>
      <c r="C465" s="49"/>
      <c r="D465" s="49"/>
      <c r="E465" s="109"/>
      <c r="F465" s="109"/>
      <c r="G465" s="109"/>
      <c r="H465" s="109"/>
      <c r="I465" s="109"/>
      <c r="J465" s="109"/>
      <c r="K465" s="49"/>
      <c r="L465" s="49"/>
      <c r="M465" s="91"/>
      <c r="N465" s="49"/>
      <c r="O465" s="91"/>
      <c r="P465" s="49"/>
      <c r="Q465" s="49"/>
      <c r="R465" s="49"/>
      <c r="S465" s="49"/>
      <c r="T465" s="49"/>
      <c r="U465" s="49"/>
      <c r="V465" s="49"/>
      <c r="W465" s="49"/>
      <c r="X465" s="49"/>
      <c r="Y465" s="49"/>
      <c r="Z465" s="49"/>
    </row>
    <row r="466" spans="1:26" ht="15.75" customHeight="1" x14ac:dyDescent="0.2">
      <c r="A466" s="49"/>
      <c r="B466" s="49"/>
      <c r="C466" s="49"/>
      <c r="D466" s="49"/>
      <c r="E466" s="109"/>
      <c r="F466" s="109"/>
      <c r="G466" s="109"/>
      <c r="H466" s="109"/>
      <c r="I466" s="109"/>
      <c r="J466" s="109"/>
      <c r="K466" s="49"/>
      <c r="L466" s="49"/>
      <c r="M466" s="91"/>
      <c r="N466" s="49"/>
      <c r="O466" s="91"/>
      <c r="P466" s="49"/>
      <c r="Q466" s="49"/>
      <c r="R466" s="49"/>
      <c r="S466" s="49"/>
      <c r="T466" s="49"/>
      <c r="U466" s="49"/>
      <c r="V466" s="49"/>
      <c r="W466" s="49"/>
      <c r="X466" s="49"/>
      <c r="Y466" s="49"/>
      <c r="Z466" s="49"/>
    </row>
    <row r="467" spans="1:26" ht="15.75" customHeight="1" x14ac:dyDescent="0.2">
      <c r="A467" s="49"/>
      <c r="B467" s="49"/>
      <c r="C467" s="49"/>
      <c r="D467" s="49"/>
      <c r="E467" s="109"/>
      <c r="F467" s="109"/>
      <c r="G467" s="109"/>
      <c r="H467" s="109"/>
      <c r="I467" s="109"/>
      <c r="J467" s="109"/>
      <c r="K467" s="49"/>
      <c r="L467" s="49"/>
      <c r="M467" s="91"/>
      <c r="N467" s="49"/>
      <c r="O467" s="91"/>
      <c r="P467" s="49"/>
      <c r="Q467" s="49"/>
      <c r="R467" s="49"/>
      <c r="S467" s="49"/>
      <c r="T467" s="49"/>
      <c r="U467" s="49"/>
      <c r="V467" s="49"/>
      <c r="W467" s="49"/>
      <c r="X467" s="49"/>
      <c r="Y467" s="49"/>
      <c r="Z467" s="49"/>
    </row>
    <row r="468" spans="1:26" ht="15.75" customHeight="1" x14ac:dyDescent="0.2">
      <c r="A468" s="49"/>
      <c r="B468" s="49"/>
      <c r="C468" s="49"/>
      <c r="D468" s="49"/>
      <c r="E468" s="109"/>
      <c r="F468" s="109"/>
      <c r="G468" s="109"/>
      <c r="H468" s="109"/>
      <c r="I468" s="109"/>
      <c r="J468" s="109"/>
      <c r="K468" s="49"/>
      <c r="L468" s="49"/>
      <c r="M468" s="91"/>
      <c r="N468" s="49"/>
      <c r="O468" s="91"/>
      <c r="P468" s="49"/>
      <c r="Q468" s="49"/>
      <c r="R468" s="49"/>
      <c r="S468" s="49"/>
      <c r="T468" s="49"/>
      <c r="U468" s="49"/>
      <c r="V468" s="49"/>
      <c r="W468" s="49"/>
      <c r="X468" s="49"/>
      <c r="Y468" s="49"/>
      <c r="Z468" s="49"/>
    </row>
    <row r="469" spans="1:26" ht="15.75" customHeight="1" x14ac:dyDescent="0.2">
      <c r="A469" s="49"/>
      <c r="B469" s="49"/>
      <c r="C469" s="49"/>
      <c r="D469" s="49"/>
      <c r="E469" s="109"/>
      <c r="F469" s="109"/>
      <c r="G469" s="109"/>
      <c r="H469" s="109"/>
      <c r="I469" s="109"/>
      <c r="J469" s="109"/>
      <c r="K469" s="49"/>
      <c r="L469" s="49"/>
      <c r="M469" s="91"/>
      <c r="N469" s="49"/>
      <c r="O469" s="91"/>
      <c r="P469" s="49"/>
      <c r="Q469" s="49"/>
      <c r="R469" s="49"/>
      <c r="S469" s="49"/>
      <c r="T469" s="49"/>
      <c r="U469" s="49"/>
      <c r="V469" s="49"/>
      <c r="W469" s="49"/>
      <c r="X469" s="49"/>
      <c r="Y469" s="49"/>
      <c r="Z469" s="49"/>
    </row>
    <row r="470" spans="1:26" ht="15.75" customHeight="1" x14ac:dyDescent="0.2">
      <c r="A470" s="49"/>
      <c r="B470" s="49"/>
      <c r="C470" s="49"/>
      <c r="D470" s="49"/>
      <c r="E470" s="109"/>
      <c r="F470" s="109"/>
      <c r="G470" s="109"/>
      <c r="H470" s="109"/>
      <c r="I470" s="109"/>
      <c r="J470" s="109"/>
      <c r="K470" s="49"/>
      <c r="L470" s="49"/>
      <c r="M470" s="91"/>
      <c r="N470" s="49"/>
      <c r="O470" s="91"/>
      <c r="P470" s="49"/>
      <c r="Q470" s="49"/>
      <c r="R470" s="49"/>
      <c r="S470" s="49"/>
      <c r="T470" s="49"/>
      <c r="U470" s="49"/>
      <c r="V470" s="49"/>
      <c r="W470" s="49"/>
      <c r="X470" s="49"/>
      <c r="Y470" s="49"/>
      <c r="Z470" s="49"/>
    </row>
    <row r="471" spans="1:26" ht="15.75" customHeight="1" x14ac:dyDescent="0.2">
      <c r="A471" s="49"/>
      <c r="B471" s="49"/>
      <c r="C471" s="49"/>
      <c r="D471" s="49"/>
      <c r="E471" s="109"/>
      <c r="F471" s="109"/>
      <c r="G471" s="109"/>
      <c r="H471" s="109"/>
      <c r="I471" s="109"/>
      <c r="J471" s="109"/>
      <c r="K471" s="49"/>
      <c r="L471" s="49"/>
      <c r="M471" s="91"/>
      <c r="N471" s="49"/>
      <c r="O471" s="91"/>
      <c r="P471" s="49"/>
      <c r="Q471" s="49"/>
      <c r="R471" s="49"/>
      <c r="S471" s="49"/>
      <c r="T471" s="49"/>
      <c r="U471" s="49"/>
      <c r="V471" s="49"/>
      <c r="W471" s="49"/>
      <c r="X471" s="49"/>
      <c r="Y471" s="49"/>
      <c r="Z471" s="49"/>
    </row>
    <row r="472" spans="1:26" ht="15.75" customHeight="1" x14ac:dyDescent="0.2">
      <c r="A472" s="49"/>
      <c r="B472" s="49"/>
      <c r="C472" s="49"/>
      <c r="D472" s="49"/>
      <c r="E472" s="109"/>
      <c r="F472" s="109"/>
      <c r="G472" s="109"/>
      <c r="H472" s="109"/>
      <c r="I472" s="109"/>
      <c r="J472" s="109"/>
      <c r="K472" s="49"/>
      <c r="L472" s="49"/>
      <c r="M472" s="91"/>
      <c r="N472" s="49"/>
      <c r="O472" s="91"/>
      <c r="P472" s="49"/>
      <c r="Q472" s="49"/>
      <c r="R472" s="49"/>
      <c r="S472" s="49"/>
      <c r="T472" s="49"/>
      <c r="U472" s="49"/>
      <c r="V472" s="49"/>
      <c r="W472" s="49"/>
      <c r="X472" s="49"/>
      <c r="Y472" s="49"/>
      <c r="Z472" s="49"/>
    </row>
    <row r="473" spans="1:26" ht="15.75" customHeight="1" x14ac:dyDescent="0.2">
      <c r="A473" s="49"/>
      <c r="B473" s="49"/>
      <c r="C473" s="49"/>
      <c r="D473" s="49"/>
      <c r="E473" s="109"/>
      <c r="F473" s="109"/>
      <c r="G473" s="109"/>
      <c r="H473" s="109"/>
      <c r="I473" s="109"/>
      <c r="J473" s="109"/>
      <c r="K473" s="49"/>
      <c r="L473" s="49"/>
      <c r="M473" s="91"/>
      <c r="N473" s="49"/>
      <c r="O473" s="91"/>
      <c r="P473" s="49"/>
      <c r="Q473" s="49"/>
      <c r="R473" s="49"/>
      <c r="S473" s="49"/>
      <c r="T473" s="49"/>
      <c r="U473" s="49"/>
      <c r="V473" s="49"/>
      <c r="W473" s="49"/>
      <c r="X473" s="49"/>
      <c r="Y473" s="49"/>
      <c r="Z473" s="49"/>
    </row>
    <row r="474" spans="1:26" ht="15.75" customHeight="1" x14ac:dyDescent="0.2">
      <c r="A474" s="49"/>
      <c r="B474" s="49"/>
      <c r="C474" s="49"/>
      <c r="D474" s="49"/>
      <c r="E474" s="109"/>
      <c r="F474" s="109"/>
      <c r="G474" s="109"/>
      <c r="H474" s="109"/>
      <c r="I474" s="109"/>
      <c r="J474" s="109"/>
      <c r="K474" s="49"/>
      <c r="L474" s="49"/>
      <c r="M474" s="91"/>
      <c r="N474" s="49"/>
      <c r="O474" s="91"/>
      <c r="P474" s="49"/>
      <c r="Q474" s="49"/>
      <c r="R474" s="49"/>
      <c r="S474" s="49"/>
      <c r="T474" s="49"/>
      <c r="U474" s="49"/>
      <c r="V474" s="49"/>
      <c r="W474" s="49"/>
      <c r="X474" s="49"/>
      <c r="Y474" s="49"/>
      <c r="Z474" s="49"/>
    </row>
    <row r="475" spans="1:26" ht="15.75" customHeight="1" x14ac:dyDescent="0.2">
      <c r="A475" s="49"/>
      <c r="B475" s="49"/>
      <c r="C475" s="49"/>
      <c r="D475" s="49"/>
      <c r="E475" s="109"/>
      <c r="F475" s="109"/>
      <c r="G475" s="109"/>
      <c r="H475" s="109"/>
      <c r="I475" s="109"/>
      <c r="J475" s="109"/>
      <c r="K475" s="49"/>
      <c r="L475" s="49"/>
      <c r="M475" s="91"/>
      <c r="N475" s="49"/>
      <c r="O475" s="91"/>
      <c r="P475" s="49"/>
      <c r="Q475" s="49"/>
      <c r="R475" s="49"/>
      <c r="S475" s="49"/>
      <c r="T475" s="49"/>
      <c r="U475" s="49"/>
      <c r="V475" s="49"/>
      <c r="W475" s="49"/>
      <c r="X475" s="49"/>
      <c r="Y475" s="49"/>
      <c r="Z475" s="49"/>
    </row>
    <row r="476" spans="1:26" ht="15.75" customHeight="1" x14ac:dyDescent="0.2">
      <c r="A476" s="49"/>
      <c r="B476" s="49"/>
      <c r="C476" s="49"/>
      <c r="D476" s="49"/>
      <c r="E476" s="109"/>
      <c r="F476" s="109"/>
      <c r="G476" s="109"/>
      <c r="H476" s="109"/>
      <c r="I476" s="109"/>
      <c r="J476" s="109"/>
      <c r="K476" s="49"/>
      <c r="L476" s="49"/>
      <c r="M476" s="91"/>
      <c r="N476" s="49"/>
      <c r="O476" s="91"/>
      <c r="P476" s="49"/>
      <c r="Q476" s="49"/>
      <c r="R476" s="49"/>
      <c r="S476" s="49"/>
      <c r="T476" s="49"/>
      <c r="U476" s="49"/>
      <c r="V476" s="49"/>
      <c r="W476" s="49"/>
      <c r="X476" s="49"/>
      <c r="Y476" s="49"/>
      <c r="Z476" s="49"/>
    </row>
    <row r="477" spans="1:26" ht="15.75" customHeight="1" x14ac:dyDescent="0.2">
      <c r="A477" s="49"/>
      <c r="B477" s="49"/>
      <c r="C477" s="49"/>
      <c r="D477" s="49"/>
      <c r="E477" s="109"/>
      <c r="F477" s="109"/>
      <c r="G477" s="109"/>
      <c r="H477" s="109"/>
      <c r="I477" s="109"/>
      <c r="J477" s="109"/>
      <c r="K477" s="49"/>
      <c r="L477" s="49"/>
      <c r="M477" s="91"/>
      <c r="N477" s="49"/>
      <c r="O477" s="91"/>
      <c r="P477" s="49"/>
      <c r="Q477" s="49"/>
      <c r="R477" s="49"/>
      <c r="S477" s="49"/>
      <c r="T477" s="49"/>
      <c r="U477" s="49"/>
      <c r="V477" s="49"/>
      <c r="W477" s="49"/>
      <c r="X477" s="49"/>
      <c r="Y477" s="49"/>
      <c r="Z477" s="49"/>
    </row>
    <row r="478" spans="1:26" ht="15.75" customHeight="1" x14ac:dyDescent="0.2">
      <c r="A478" s="49"/>
      <c r="B478" s="49"/>
      <c r="C478" s="49"/>
      <c r="D478" s="49"/>
      <c r="E478" s="109"/>
      <c r="F478" s="109"/>
      <c r="G478" s="109"/>
      <c r="H478" s="109"/>
      <c r="I478" s="109"/>
      <c r="J478" s="109"/>
      <c r="K478" s="49"/>
      <c r="L478" s="49"/>
      <c r="M478" s="91"/>
      <c r="N478" s="49"/>
      <c r="O478" s="91"/>
      <c r="P478" s="49"/>
      <c r="Q478" s="49"/>
      <c r="R478" s="49"/>
      <c r="S478" s="49"/>
      <c r="T478" s="49"/>
      <c r="U478" s="49"/>
      <c r="V478" s="49"/>
      <c r="W478" s="49"/>
      <c r="X478" s="49"/>
      <c r="Y478" s="49"/>
      <c r="Z478" s="49"/>
    </row>
    <row r="479" spans="1:26" ht="15.75" customHeight="1" x14ac:dyDescent="0.2">
      <c r="A479" s="49"/>
      <c r="B479" s="49"/>
      <c r="C479" s="49"/>
      <c r="D479" s="49"/>
      <c r="E479" s="109"/>
      <c r="F479" s="109"/>
      <c r="G479" s="109"/>
      <c r="H479" s="109"/>
      <c r="I479" s="109"/>
      <c r="J479" s="109"/>
      <c r="K479" s="49"/>
      <c r="L479" s="49"/>
      <c r="M479" s="91"/>
      <c r="N479" s="49"/>
      <c r="O479" s="91"/>
      <c r="P479" s="49"/>
      <c r="Q479" s="49"/>
      <c r="R479" s="49"/>
      <c r="S479" s="49"/>
      <c r="T479" s="49"/>
      <c r="U479" s="49"/>
      <c r="V479" s="49"/>
      <c r="W479" s="49"/>
      <c r="X479" s="49"/>
      <c r="Y479" s="49"/>
      <c r="Z479" s="49"/>
    </row>
    <row r="480" spans="1:26" ht="15.75" customHeight="1" x14ac:dyDescent="0.2">
      <c r="A480" s="49"/>
      <c r="B480" s="49"/>
      <c r="C480" s="49"/>
      <c r="D480" s="49"/>
      <c r="E480" s="109"/>
      <c r="F480" s="109"/>
      <c r="G480" s="109"/>
      <c r="H480" s="109"/>
      <c r="I480" s="109"/>
      <c r="J480" s="109"/>
      <c r="K480" s="49"/>
      <c r="L480" s="49"/>
      <c r="M480" s="91"/>
      <c r="N480" s="49"/>
      <c r="O480" s="91"/>
      <c r="P480" s="49"/>
      <c r="Q480" s="49"/>
      <c r="R480" s="49"/>
      <c r="S480" s="49"/>
      <c r="T480" s="49"/>
      <c r="U480" s="49"/>
      <c r="V480" s="49"/>
      <c r="W480" s="49"/>
      <c r="X480" s="49"/>
      <c r="Y480" s="49"/>
      <c r="Z480" s="49"/>
    </row>
    <row r="481" spans="1:26" ht="15.75" customHeight="1" x14ac:dyDescent="0.2">
      <c r="A481" s="49"/>
      <c r="B481" s="49"/>
      <c r="C481" s="49"/>
      <c r="D481" s="49"/>
      <c r="E481" s="109"/>
      <c r="F481" s="109"/>
      <c r="G481" s="109"/>
      <c r="H481" s="109"/>
      <c r="I481" s="109"/>
      <c r="J481" s="109"/>
      <c r="K481" s="49"/>
      <c r="L481" s="49"/>
      <c r="M481" s="91"/>
      <c r="N481" s="49"/>
      <c r="O481" s="91"/>
      <c r="P481" s="49"/>
      <c r="Q481" s="49"/>
      <c r="R481" s="49"/>
      <c r="S481" s="49"/>
      <c r="T481" s="49"/>
      <c r="U481" s="49"/>
      <c r="V481" s="49"/>
      <c r="W481" s="49"/>
      <c r="X481" s="49"/>
      <c r="Y481" s="49"/>
      <c r="Z481" s="49"/>
    </row>
    <row r="482" spans="1:26" ht="15.75" customHeight="1" x14ac:dyDescent="0.2">
      <c r="A482" s="49"/>
      <c r="B482" s="49"/>
      <c r="C482" s="49"/>
      <c r="D482" s="49"/>
      <c r="E482" s="109"/>
      <c r="F482" s="109"/>
      <c r="G482" s="109"/>
      <c r="H482" s="109"/>
      <c r="I482" s="109"/>
      <c r="J482" s="109"/>
      <c r="K482" s="49"/>
      <c r="L482" s="49"/>
      <c r="M482" s="91"/>
      <c r="N482" s="49"/>
      <c r="O482" s="91"/>
      <c r="P482" s="49"/>
      <c r="Q482" s="49"/>
      <c r="R482" s="49"/>
      <c r="S482" s="49"/>
      <c r="T482" s="49"/>
      <c r="U482" s="49"/>
      <c r="V482" s="49"/>
      <c r="W482" s="49"/>
      <c r="X482" s="49"/>
      <c r="Y482" s="49"/>
      <c r="Z482" s="49"/>
    </row>
    <row r="483" spans="1:26" ht="15.75" customHeight="1" x14ac:dyDescent="0.2">
      <c r="A483" s="49"/>
      <c r="B483" s="49"/>
      <c r="C483" s="49"/>
      <c r="D483" s="49"/>
      <c r="E483" s="109"/>
      <c r="F483" s="109"/>
      <c r="G483" s="109"/>
      <c r="H483" s="109"/>
      <c r="I483" s="109"/>
      <c r="J483" s="109"/>
      <c r="K483" s="49"/>
      <c r="L483" s="49"/>
      <c r="M483" s="91"/>
      <c r="N483" s="49"/>
      <c r="O483" s="91"/>
      <c r="P483" s="49"/>
      <c r="Q483" s="49"/>
      <c r="R483" s="49"/>
      <c r="S483" s="49"/>
      <c r="T483" s="49"/>
      <c r="U483" s="49"/>
      <c r="V483" s="49"/>
      <c r="W483" s="49"/>
      <c r="X483" s="49"/>
      <c r="Y483" s="49"/>
      <c r="Z483" s="49"/>
    </row>
    <row r="484" spans="1:26" ht="15.75" customHeight="1" x14ac:dyDescent="0.2">
      <c r="A484" s="49"/>
      <c r="B484" s="49"/>
      <c r="C484" s="49"/>
      <c r="D484" s="49"/>
      <c r="E484" s="109"/>
      <c r="F484" s="109"/>
      <c r="G484" s="109"/>
      <c r="H484" s="109"/>
      <c r="I484" s="109"/>
      <c r="J484" s="109"/>
      <c r="K484" s="49"/>
      <c r="L484" s="49"/>
      <c r="M484" s="91"/>
      <c r="N484" s="49"/>
      <c r="O484" s="91"/>
      <c r="P484" s="49"/>
      <c r="Q484" s="49"/>
      <c r="R484" s="49"/>
      <c r="S484" s="49"/>
      <c r="T484" s="49"/>
      <c r="U484" s="49"/>
      <c r="V484" s="49"/>
      <c r="W484" s="49"/>
      <c r="X484" s="49"/>
      <c r="Y484" s="49"/>
      <c r="Z484" s="49"/>
    </row>
    <row r="485" spans="1:26" ht="15.75" customHeight="1" x14ac:dyDescent="0.2">
      <c r="A485" s="49"/>
      <c r="B485" s="49"/>
      <c r="C485" s="49"/>
      <c r="D485" s="49"/>
      <c r="E485" s="109"/>
      <c r="F485" s="109"/>
      <c r="G485" s="109"/>
      <c r="H485" s="109"/>
      <c r="I485" s="109"/>
      <c r="J485" s="109"/>
      <c r="K485" s="49"/>
      <c r="L485" s="49"/>
      <c r="M485" s="91"/>
      <c r="N485" s="49"/>
      <c r="O485" s="91"/>
      <c r="P485" s="49"/>
      <c r="Q485" s="49"/>
      <c r="R485" s="49"/>
      <c r="S485" s="49"/>
      <c r="T485" s="49"/>
      <c r="U485" s="49"/>
      <c r="V485" s="49"/>
      <c r="W485" s="49"/>
      <c r="X485" s="49"/>
      <c r="Y485" s="49"/>
      <c r="Z485" s="49"/>
    </row>
    <row r="486" spans="1:26" ht="15.75" customHeight="1" x14ac:dyDescent="0.2">
      <c r="A486" s="49"/>
      <c r="B486" s="49"/>
      <c r="C486" s="49"/>
      <c r="D486" s="49"/>
      <c r="E486" s="109"/>
      <c r="F486" s="109"/>
      <c r="G486" s="109"/>
      <c r="H486" s="109"/>
      <c r="I486" s="109"/>
      <c r="J486" s="109"/>
      <c r="K486" s="49"/>
      <c r="L486" s="49"/>
      <c r="M486" s="91"/>
      <c r="N486" s="49"/>
      <c r="O486" s="91"/>
      <c r="P486" s="49"/>
      <c r="Q486" s="49"/>
      <c r="R486" s="49"/>
      <c r="S486" s="49"/>
      <c r="T486" s="49"/>
      <c r="U486" s="49"/>
      <c r="V486" s="49"/>
      <c r="W486" s="49"/>
      <c r="X486" s="49"/>
      <c r="Y486" s="49"/>
      <c r="Z486" s="49"/>
    </row>
    <row r="487" spans="1:26" ht="15.75" customHeight="1" x14ac:dyDescent="0.2">
      <c r="A487" s="49"/>
      <c r="B487" s="49"/>
      <c r="C487" s="49"/>
      <c r="D487" s="49"/>
      <c r="E487" s="109"/>
      <c r="F487" s="109"/>
      <c r="G487" s="109"/>
      <c r="H487" s="109"/>
      <c r="I487" s="109"/>
      <c r="J487" s="109"/>
      <c r="K487" s="49"/>
      <c r="L487" s="49"/>
      <c r="M487" s="91"/>
      <c r="N487" s="49"/>
      <c r="O487" s="91"/>
      <c r="P487" s="49"/>
      <c r="Q487" s="49"/>
      <c r="R487" s="49"/>
      <c r="S487" s="49"/>
      <c r="T487" s="49"/>
      <c r="U487" s="49"/>
      <c r="V487" s="49"/>
      <c r="W487" s="49"/>
      <c r="X487" s="49"/>
      <c r="Y487" s="49"/>
      <c r="Z487" s="49"/>
    </row>
    <row r="488" spans="1:26" ht="15.75" customHeight="1" x14ac:dyDescent="0.2">
      <c r="A488" s="49"/>
      <c r="B488" s="49"/>
      <c r="C488" s="49"/>
      <c r="D488" s="49"/>
      <c r="E488" s="109"/>
      <c r="F488" s="109"/>
      <c r="G488" s="109"/>
      <c r="H488" s="109"/>
      <c r="I488" s="109"/>
      <c r="J488" s="109"/>
      <c r="K488" s="49"/>
      <c r="L488" s="49"/>
      <c r="M488" s="91"/>
      <c r="N488" s="49"/>
      <c r="O488" s="91"/>
      <c r="P488" s="49"/>
      <c r="Q488" s="49"/>
      <c r="R488" s="49"/>
      <c r="S488" s="49"/>
      <c r="T488" s="49"/>
      <c r="U488" s="49"/>
      <c r="V488" s="49"/>
      <c r="W488" s="49"/>
      <c r="X488" s="49"/>
      <c r="Y488" s="49"/>
      <c r="Z488" s="49"/>
    </row>
    <row r="489" spans="1:26" ht="15.75" customHeight="1" x14ac:dyDescent="0.2">
      <c r="A489" s="49"/>
      <c r="B489" s="49"/>
      <c r="C489" s="49"/>
      <c r="D489" s="49"/>
      <c r="E489" s="109"/>
      <c r="F489" s="109"/>
      <c r="G489" s="109"/>
      <c r="H489" s="109"/>
      <c r="I489" s="109"/>
      <c r="J489" s="109"/>
      <c r="K489" s="49"/>
      <c r="L489" s="49"/>
      <c r="M489" s="91"/>
      <c r="N489" s="49"/>
      <c r="O489" s="91"/>
      <c r="P489" s="49"/>
      <c r="Q489" s="49"/>
      <c r="R489" s="49"/>
      <c r="S489" s="49"/>
      <c r="T489" s="49"/>
      <c r="U489" s="49"/>
      <c r="V489" s="49"/>
      <c r="W489" s="49"/>
      <c r="X489" s="49"/>
      <c r="Y489" s="49"/>
      <c r="Z489" s="49"/>
    </row>
    <row r="490" spans="1:26" ht="15.75" customHeight="1" x14ac:dyDescent="0.2">
      <c r="A490" s="49"/>
      <c r="B490" s="49"/>
      <c r="C490" s="49"/>
      <c r="D490" s="49"/>
      <c r="E490" s="109"/>
      <c r="F490" s="109"/>
      <c r="G490" s="109"/>
      <c r="H490" s="109"/>
      <c r="I490" s="109"/>
      <c r="J490" s="109"/>
      <c r="K490" s="49"/>
      <c r="L490" s="49"/>
      <c r="M490" s="91"/>
      <c r="N490" s="49"/>
      <c r="O490" s="91"/>
      <c r="P490" s="49"/>
      <c r="Q490" s="49"/>
      <c r="R490" s="49"/>
      <c r="S490" s="49"/>
      <c r="T490" s="49"/>
      <c r="U490" s="49"/>
      <c r="V490" s="49"/>
      <c r="W490" s="49"/>
      <c r="X490" s="49"/>
      <c r="Y490" s="49"/>
      <c r="Z490" s="49"/>
    </row>
    <row r="491" spans="1:26" ht="15.75" customHeight="1" x14ac:dyDescent="0.2">
      <c r="A491" s="49"/>
      <c r="B491" s="49"/>
      <c r="C491" s="49"/>
      <c r="D491" s="49"/>
      <c r="E491" s="109"/>
      <c r="F491" s="109"/>
      <c r="G491" s="109"/>
      <c r="H491" s="109"/>
      <c r="I491" s="109"/>
      <c r="J491" s="109"/>
      <c r="K491" s="49"/>
      <c r="L491" s="49"/>
      <c r="M491" s="91"/>
      <c r="N491" s="49"/>
      <c r="O491" s="91"/>
      <c r="P491" s="49"/>
      <c r="Q491" s="49"/>
      <c r="R491" s="49"/>
      <c r="S491" s="49"/>
      <c r="T491" s="49"/>
      <c r="U491" s="49"/>
      <c r="V491" s="49"/>
      <c r="W491" s="49"/>
      <c r="X491" s="49"/>
      <c r="Y491" s="49"/>
      <c r="Z491" s="49"/>
    </row>
    <row r="492" spans="1:26" ht="15.75" customHeight="1" x14ac:dyDescent="0.2">
      <c r="A492" s="49"/>
      <c r="B492" s="49"/>
      <c r="C492" s="49"/>
      <c r="D492" s="49"/>
      <c r="E492" s="109"/>
      <c r="F492" s="109"/>
      <c r="G492" s="109"/>
      <c r="H492" s="109"/>
      <c r="I492" s="109"/>
      <c r="J492" s="109"/>
      <c r="K492" s="49"/>
      <c r="L492" s="49"/>
      <c r="M492" s="91"/>
      <c r="N492" s="49"/>
      <c r="O492" s="91"/>
      <c r="P492" s="49"/>
      <c r="Q492" s="49"/>
      <c r="R492" s="49"/>
      <c r="S492" s="49"/>
      <c r="T492" s="49"/>
      <c r="U492" s="49"/>
      <c r="V492" s="49"/>
      <c r="W492" s="49"/>
      <c r="X492" s="49"/>
      <c r="Y492" s="49"/>
      <c r="Z492" s="49"/>
    </row>
    <row r="493" spans="1:26" ht="15.75" customHeight="1" x14ac:dyDescent="0.2">
      <c r="A493" s="49"/>
      <c r="B493" s="49"/>
      <c r="C493" s="49"/>
      <c r="D493" s="49"/>
      <c r="E493" s="109"/>
      <c r="F493" s="109"/>
      <c r="G493" s="109"/>
      <c r="H493" s="109"/>
      <c r="I493" s="109"/>
      <c r="J493" s="109"/>
      <c r="K493" s="49"/>
      <c r="L493" s="49"/>
      <c r="M493" s="91"/>
      <c r="N493" s="49"/>
      <c r="O493" s="91"/>
      <c r="P493" s="49"/>
      <c r="Q493" s="49"/>
      <c r="R493" s="49"/>
      <c r="S493" s="49"/>
      <c r="T493" s="49"/>
      <c r="U493" s="49"/>
      <c r="V493" s="49"/>
      <c r="W493" s="49"/>
      <c r="X493" s="49"/>
      <c r="Y493" s="49"/>
      <c r="Z493" s="49"/>
    </row>
    <row r="494" spans="1:26" ht="15.75" customHeight="1" x14ac:dyDescent="0.2">
      <c r="A494" s="49"/>
      <c r="B494" s="49"/>
      <c r="C494" s="49"/>
      <c r="D494" s="49"/>
      <c r="E494" s="109"/>
      <c r="F494" s="109"/>
      <c r="G494" s="109"/>
      <c r="H494" s="109"/>
      <c r="I494" s="109"/>
      <c r="J494" s="109"/>
      <c r="K494" s="49"/>
      <c r="L494" s="49"/>
      <c r="M494" s="91"/>
      <c r="N494" s="49"/>
      <c r="O494" s="91"/>
      <c r="P494" s="49"/>
      <c r="Q494" s="49"/>
      <c r="R494" s="49"/>
      <c r="S494" s="49"/>
      <c r="T494" s="49"/>
      <c r="U494" s="49"/>
      <c r="V494" s="49"/>
      <c r="W494" s="49"/>
      <c r="X494" s="49"/>
      <c r="Y494" s="49"/>
      <c r="Z494" s="49"/>
    </row>
    <row r="495" spans="1:26" ht="15.75" customHeight="1" x14ac:dyDescent="0.2">
      <c r="A495" s="49"/>
      <c r="B495" s="49"/>
      <c r="C495" s="49"/>
      <c r="D495" s="49"/>
      <c r="E495" s="109"/>
      <c r="F495" s="109"/>
      <c r="G495" s="109"/>
      <c r="H495" s="109"/>
      <c r="I495" s="109"/>
      <c r="J495" s="109"/>
      <c r="K495" s="49"/>
      <c r="L495" s="49"/>
      <c r="M495" s="91"/>
      <c r="N495" s="49"/>
      <c r="O495" s="91"/>
      <c r="P495" s="49"/>
      <c r="Q495" s="49"/>
      <c r="R495" s="49"/>
      <c r="S495" s="49"/>
      <c r="T495" s="49"/>
      <c r="U495" s="49"/>
      <c r="V495" s="49"/>
      <c r="W495" s="49"/>
      <c r="X495" s="49"/>
      <c r="Y495" s="49"/>
      <c r="Z495" s="49"/>
    </row>
    <row r="496" spans="1:26" ht="15.75" customHeight="1" x14ac:dyDescent="0.2">
      <c r="A496" s="49"/>
      <c r="B496" s="49"/>
      <c r="C496" s="49"/>
      <c r="D496" s="49"/>
      <c r="E496" s="109"/>
      <c r="F496" s="109"/>
      <c r="G496" s="109"/>
      <c r="H496" s="109"/>
      <c r="I496" s="109"/>
      <c r="J496" s="109"/>
      <c r="K496" s="49"/>
      <c r="L496" s="49"/>
      <c r="M496" s="91"/>
      <c r="N496" s="49"/>
      <c r="O496" s="91"/>
      <c r="P496" s="49"/>
      <c r="Q496" s="49"/>
      <c r="R496" s="49"/>
      <c r="S496" s="49"/>
      <c r="T496" s="49"/>
      <c r="U496" s="49"/>
      <c r="V496" s="49"/>
      <c r="W496" s="49"/>
      <c r="X496" s="49"/>
      <c r="Y496" s="49"/>
      <c r="Z496" s="49"/>
    </row>
    <row r="497" spans="1:26" ht="15.75" customHeight="1" x14ac:dyDescent="0.2">
      <c r="A497" s="49"/>
      <c r="B497" s="49"/>
      <c r="C497" s="49"/>
      <c r="D497" s="49"/>
      <c r="E497" s="109"/>
      <c r="F497" s="109"/>
      <c r="G497" s="109"/>
      <c r="H497" s="109"/>
      <c r="I497" s="109"/>
      <c r="J497" s="109"/>
      <c r="K497" s="49"/>
      <c r="L497" s="49"/>
      <c r="M497" s="91"/>
      <c r="N497" s="49"/>
      <c r="O497" s="91"/>
      <c r="P497" s="49"/>
      <c r="Q497" s="49"/>
      <c r="R497" s="49"/>
      <c r="S497" s="49"/>
      <c r="T497" s="49"/>
      <c r="U497" s="49"/>
      <c r="V497" s="49"/>
      <c r="W497" s="49"/>
      <c r="X497" s="49"/>
      <c r="Y497" s="49"/>
      <c r="Z497" s="49"/>
    </row>
    <row r="498" spans="1:26" ht="15.75" customHeight="1" x14ac:dyDescent="0.2">
      <c r="A498" s="49"/>
      <c r="B498" s="49"/>
      <c r="C498" s="49"/>
      <c r="D498" s="49"/>
      <c r="E498" s="109"/>
      <c r="F498" s="109"/>
      <c r="G498" s="109"/>
      <c r="H498" s="109"/>
      <c r="I498" s="109"/>
      <c r="J498" s="109"/>
      <c r="K498" s="49"/>
      <c r="L498" s="49"/>
      <c r="M498" s="91"/>
      <c r="N498" s="49"/>
      <c r="O498" s="91"/>
      <c r="P498" s="49"/>
      <c r="Q498" s="49"/>
      <c r="R498" s="49"/>
      <c r="S498" s="49"/>
      <c r="T498" s="49"/>
      <c r="U498" s="49"/>
      <c r="V498" s="49"/>
      <c r="W498" s="49"/>
      <c r="X498" s="49"/>
      <c r="Y498" s="49"/>
      <c r="Z498" s="49"/>
    </row>
    <row r="499" spans="1:26" ht="15.75" customHeight="1" x14ac:dyDescent="0.2">
      <c r="A499" s="49"/>
      <c r="B499" s="49"/>
      <c r="C499" s="49"/>
      <c r="D499" s="49"/>
      <c r="E499" s="109"/>
      <c r="F499" s="109"/>
      <c r="G499" s="109"/>
      <c r="H499" s="109"/>
      <c r="I499" s="109"/>
      <c r="J499" s="109"/>
      <c r="K499" s="49"/>
      <c r="L499" s="49"/>
      <c r="M499" s="91"/>
      <c r="N499" s="49"/>
      <c r="O499" s="91"/>
      <c r="P499" s="49"/>
      <c r="Q499" s="49"/>
      <c r="R499" s="49"/>
      <c r="S499" s="49"/>
      <c r="T499" s="49"/>
      <c r="U499" s="49"/>
      <c r="V499" s="49"/>
      <c r="W499" s="49"/>
      <c r="X499" s="49"/>
      <c r="Y499" s="49"/>
      <c r="Z499" s="49"/>
    </row>
    <row r="500" spans="1:26" ht="15.75" customHeight="1" x14ac:dyDescent="0.2">
      <c r="A500" s="49"/>
      <c r="B500" s="49"/>
      <c r="C500" s="49"/>
      <c r="D500" s="49"/>
      <c r="E500" s="109"/>
      <c r="F500" s="109"/>
      <c r="G500" s="109"/>
      <c r="H500" s="109"/>
      <c r="I500" s="109"/>
      <c r="J500" s="109"/>
      <c r="K500" s="49"/>
      <c r="L500" s="49"/>
      <c r="M500" s="91"/>
      <c r="N500" s="49"/>
      <c r="O500" s="91"/>
      <c r="P500" s="49"/>
      <c r="Q500" s="49"/>
      <c r="R500" s="49"/>
      <c r="S500" s="49"/>
      <c r="T500" s="49"/>
      <c r="U500" s="49"/>
      <c r="V500" s="49"/>
      <c r="W500" s="49"/>
      <c r="X500" s="49"/>
      <c r="Y500" s="49"/>
      <c r="Z500" s="49"/>
    </row>
    <row r="501" spans="1:26" ht="15.75" customHeight="1" x14ac:dyDescent="0.2">
      <c r="A501" s="49"/>
      <c r="B501" s="49"/>
      <c r="C501" s="49"/>
      <c r="D501" s="49"/>
      <c r="E501" s="109"/>
      <c r="F501" s="109"/>
      <c r="G501" s="109"/>
      <c r="H501" s="109"/>
      <c r="I501" s="109"/>
      <c r="J501" s="109"/>
      <c r="K501" s="49"/>
      <c r="L501" s="49"/>
      <c r="M501" s="91"/>
      <c r="N501" s="49"/>
      <c r="O501" s="91"/>
      <c r="P501" s="49"/>
      <c r="Q501" s="49"/>
      <c r="R501" s="49"/>
      <c r="S501" s="49"/>
      <c r="T501" s="49"/>
      <c r="U501" s="49"/>
      <c r="V501" s="49"/>
      <c r="W501" s="49"/>
      <c r="X501" s="49"/>
      <c r="Y501" s="49"/>
      <c r="Z501" s="49"/>
    </row>
    <row r="502" spans="1:26" ht="15.75" customHeight="1" x14ac:dyDescent="0.2">
      <c r="A502" s="49"/>
      <c r="B502" s="49"/>
      <c r="C502" s="49"/>
      <c r="D502" s="49"/>
      <c r="E502" s="109"/>
      <c r="F502" s="109"/>
      <c r="G502" s="109"/>
      <c r="H502" s="109"/>
      <c r="I502" s="109"/>
      <c r="J502" s="109"/>
      <c r="K502" s="49"/>
      <c r="L502" s="49"/>
      <c r="M502" s="91"/>
      <c r="N502" s="49"/>
      <c r="O502" s="91"/>
      <c r="P502" s="49"/>
      <c r="Q502" s="49"/>
      <c r="R502" s="49"/>
      <c r="S502" s="49"/>
      <c r="T502" s="49"/>
      <c r="U502" s="49"/>
      <c r="V502" s="49"/>
      <c r="W502" s="49"/>
      <c r="X502" s="49"/>
      <c r="Y502" s="49"/>
      <c r="Z502" s="49"/>
    </row>
    <row r="503" spans="1:26" ht="15.75" customHeight="1" x14ac:dyDescent="0.2">
      <c r="A503" s="49"/>
      <c r="B503" s="49"/>
      <c r="C503" s="49"/>
      <c r="D503" s="49"/>
      <c r="E503" s="109"/>
      <c r="F503" s="109"/>
      <c r="G503" s="109"/>
      <c r="H503" s="109"/>
      <c r="I503" s="109"/>
      <c r="J503" s="109"/>
      <c r="K503" s="49"/>
      <c r="L503" s="49"/>
      <c r="M503" s="91"/>
      <c r="N503" s="49"/>
      <c r="O503" s="91"/>
      <c r="P503" s="49"/>
      <c r="Q503" s="49"/>
      <c r="R503" s="49"/>
      <c r="S503" s="49"/>
      <c r="T503" s="49"/>
      <c r="U503" s="49"/>
      <c r="V503" s="49"/>
      <c r="W503" s="49"/>
      <c r="X503" s="49"/>
      <c r="Y503" s="49"/>
      <c r="Z503" s="49"/>
    </row>
    <row r="504" spans="1:26" ht="15.75" customHeight="1" x14ac:dyDescent="0.2">
      <c r="A504" s="49"/>
      <c r="B504" s="49"/>
      <c r="C504" s="49"/>
      <c r="D504" s="49"/>
      <c r="E504" s="109"/>
      <c r="F504" s="109"/>
      <c r="G504" s="109"/>
      <c r="H504" s="109"/>
      <c r="I504" s="109"/>
      <c r="J504" s="109"/>
      <c r="K504" s="49"/>
      <c r="L504" s="49"/>
      <c r="M504" s="91"/>
      <c r="N504" s="49"/>
      <c r="O504" s="91"/>
      <c r="P504" s="49"/>
      <c r="Q504" s="49"/>
      <c r="R504" s="49"/>
      <c r="S504" s="49"/>
      <c r="T504" s="49"/>
      <c r="U504" s="49"/>
      <c r="V504" s="49"/>
      <c r="W504" s="49"/>
      <c r="X504" s="49"/>
      <c r="Y504" s="49"/>
      <c r="Z504" s="49"/>
    </row>
    <row r="505" spans="1:26" ht="15.75" customHeight="1" x14ac:dyDescent="0.2">
      <c r="A505" s="49"/>
      <c r="B505" s="49"/>
      <c r="C505" s="49"/>
      <c r="D505" s="49"/>
      <c r="E505" s="109"/>
      <c r="F505" s="109"/>
      <c r="G505" s="109"/>
      <c r="H505" s="109"/>
      <c r="I505" s="109"/>
      <c r="J505" s="109"/>
      <c r="K505" s="49"/>
      <c r="L505" s="49"/>
      <c r="M505" s="91"/>
      <c r="N505" s="49"/>
      <c r="O505" s="91"/>
      <c r="P505" s="49"/>
      <c r="Q505" s="49"/>
      <c r="R505" s="49"/>
      <c r="S505" s="49"/>
      <c r="T505" s="49"/>
      <c r="U505" s="49"/>
      <c r="V505" s="49"/>
      <c r="W505" s="49"/>
      <c r="X505" s="49"/>
      <c r="Y505" s="49"/>
      <c r="Z505" s="49"/>
    </row>
    <row r="506" spans="1:26" ht="15.75" customHeight="1" x14ac:dyDescent="0.2">
      <c r="A506" s="49"/>
      <c r="B506" s="49"/>
      <c r="C506" s="49"/>
      <c r="D506" s="49"/>
      <c r="E506" s="109"/>
      <c r="F506" s="109"/>
      <c r="G506" s="109"/>
      <c r="H506" s="109"/>
      <c r="I506" s="109"/>
      <c r="J506" s="109"/>
      <c r="K506" s="49"/>
      <c r="L506" s="49"/>
      <c r="M506" s="91"/>
      <c r="N506" s="49"/>
      <c r="O506" s="91"/>
      <c r="P506" s="49"/>
      <c r="Q506" s="49"/>
      <c r="R506" s="49"/>
      <c r="S506" s="49"/>
      <c r="T506" s="49"/>
      <c r="U506" s="49"/>
      <c r="V506" s="49"/>
      <c r="W506" s="49"/>
      <c r="X506" s="49"/>
      <c r="Y506" s="49"/>
      <c r="Z506" s="49"/>
    </row>
    <row r="507" spans="1:26" ht="15.75" customHeight="1" x14ac:dyDescent="0.2">
      <c r="A507" s="49"/>
      <c r="B507" s="49"/>
      <c r="C507" s="49"/>
      <c r="D507" s="49"/>
      <c r="E507" s="109"/>
      <c r="F507" s="109"/>
      <c r="G507" s="109"/>
      <c r="H507" s="109"/>
      <c r="I507" s="109"/>
      <c r="J507" s="109"/>
      <c r="K507" s="49"/>
      <c r="L507" s="49"/>
      <c r="M507" s="91"/>
      <c r="N507" s="49"/>
      <c r="O507" s="91"/>
      <c r="P507" s="49"/>
      <c r="Q507" s="49"/>
      <c r="R507" s="49"/>
      <c r="S507" s="49"/>
      <c r="T507" s="49"/>
      <c r="U507" s="49"/>
      <c r="V507" s="49"/>
      <c r="W507" s="49"/>
      <c r="X507" s="49"/>
      <c r="Y507" s="49"/>
      <c r="Z507" s="49"/>
    </row>
    <row r="508" spans="1:26" ht="15.75" customHeight="1" x14ac:dyDescent="0.2">
      <c r="A508" s="49"/>
      <c r="B508" s="49"/>
      <c r="C508" s="49"/>
      <c r="D508" s="49"/>
      <c r="E508" s="109"/>
      <c r="F508" s="109"/>
      <c r="G508" s="109"/>
      <c r="H508" s="109"/>
      <c r="I508" s="109"/>
      <c r="J508" s="109"/>
      <c r="K508" s="49"/>
      <c r="L508" s="49"/>
      <c r="M508" s="91"/>
      <c r="N508" s="49"/>
      <c r="O508" s="91"/>
      <c r="P508" s="49"/>
      <c r="Q508" s="49"/>
      <c r="R508" s="49"/>
      <c r="S508" s="49"/>
      <c r="T508" s="49"/>
      <c r="U508" s="49"/>
      <c r="V508" s="49"/>
      <c r="W508" s="49"/>
      <c r="X508" s="49"/>
      <c r="Y508" s="49"/>
      <c r="Z508" s="49"/>
    </row>
    <row r="509" spans="1:26" ht="15.75" customHeight="1" x14ac:dyDescent="0.2">
      <c r="A509" s="49"/>
      <c r="B509" s="49"/>
      <c r="C509" s="49"/>
      <c r="D509" s="49"/>
      <c r="E509" s="109"/>
      <c r="F509" s="109"/>
      <c r="G509" s="109"/>
      <c r="H509" s="109"/>
      <c r="I509" s="109"/>
      <c r="J509" s="109"/>
      <c r="K509" s="49"/>
      <c r="L509" s="49"/>
      <c r="M509" s="91"/>
      <c r="N509" s="49"/>
      <c r="O509" s="91"/>
      <c r="P509" s="49"/>
      <c r="Q509" s="49"/>
      <c r="R509" s="49"/>
      <c r="S509" s="49"/>
      <c r="T509" s="49"/>
      <c r="U509" s="49"/>
      <c r="V509" s="49"/>
      <c r="W509" s="49"/>
      <c r="X509" s="49"/>
      <c r="Y509" s="49"/>
      <c r="Z509" s="49"/>
    </row>
    <row r="510" spans="1:26" ht="15.75" customHeight="1" x14ac:dyDescent="0.2">
      <c r="A510" s="49"/>
      <c r="B510" s="49"/>
      <c r="C510" s="49"/>
      <c r="D510" s="49"/>
      <c r="E510" s="109"/>
      <c r="F510" s="109"/>
      <c r="G510" s="109"/>
      <c r="H510" s="109"/>
      <c r="I510" s="109"/>
      <c r="J510" s="109"/>
      <c r="K510" s="49"/>
      <c r="L510" s="49"/>
      <c r="M510" s="91"/>
      <c r="N510" s="49"/>
      <c r="O510" s="91"/>
      <c r="P510" s="49"/>
      <c r="Q510" s="49"/>
      <c r="R510" s="49"/>
      <c r="S510" s="49"/>
      <c r="T510" s="49"/>
      <c r="U510" s="49"/>
      <c r="V510" s="49"/>
      <c r="W510" s="49"/>
      <c r="X510" s="49"/>
      <c r="Y510" s="49"/>
      <c r="Z510" s="49"/>
    </row>
    <row r="511" spans="1:26" ht="15.75" customHeight="1" x14ac:dyDescent="0.2">
      <c r="A511" s="49"/>
      <c r="B511" s="49"/>
      <c r="C511" s="49"/>
      <c r="D511" s="49"/>
      <c r="E511" s="109"/>
      <c r="F511" s="109"/>
      <c r="G511" s="109"/>
      <c r="H511" s="109"/>
      <c r="I511" s="109"/>
      <c r="J511" s="109"/>
      <c r="K511" s="49"/>
      <c r="L511" s="49"/>
      <c r="M511" s="91"/>
      <c r="N511" s="49"/>
      <c r="O511" s="91"/>
      <c r="P511" s="49"/>
      <c r="Q511" s="49"/>
      <c r="R511" s="49"/>
      <c r="S511" s="49"/>
      <c r="T511" s="49"/>
      <c r="U511" s="49"/>
      <c r="V511" s="49"/>
      <c r="W511" s="49"/>
      <c r="X511" s="49"/>
      <c r="Y511" s="49"/>
      <c r="Z511" s="49"/>
    </row>
    <row r="512" spans="1:26" ht="15.75" customHeight="1" x14ac:dyDescent="0.2">
      <c r="A512" s="49"/>
      <c r="B512" s="49"/>
      <c r="C512" s="49"/>
      <c r="D512" s="49"/>
      <c r="E512" s="109"/>
      <c r="F512" s="109"/>
      <c r="G512" s="109"/>
      <c r="H512" s="109"/>
      <c r="I512" s="109"/>
      <c r="J512" s="109"/>
      <c r="K512" s="49"/>
      <c r="L512" s="49"/>
      <c r="M512" s="91"/>
      <c r="N512" s="49"/>
      <c r="O512" s="91"/>
      <c r="P512" s="49"/>
      <c r="Q512" s="49"/>
      <c r="R512" s="49"/>
      <c r="S512" s="49"/>
      <c r="T512" s="49"/>
      <c r="U512" s="49"/>
      <c r="V512" s="49"/>
      <c r="W512" s="49"/>
      <c r="X512" s="49"/>
      <c r="Y512" s="49"/>
      <c r="Z512" s="49"/>
    </row>
    <row r="513" spans="1:26" ht="15.75" customHeight="1" x14ac:dyDescent="0.2">
      <c r="A513" s="49"/>
      <c r="B513" s="49"/>
      <c r="C513" s="49"/>
      <c r="D513" s="49"/>
      <c r="E513" s="109"/>
      <c r="F513" s="109"/>
      <c r="G513" s="109"/>
      <c r="H513" s="109"/>
      <c r="I513" s="109"/>
      <c r="J513" s="109"/>
      <c r="K513" s="49"/>
      <c r="L513" s="49"/>
      <c r="M513" s="91"/>
      <c r="N513" s="49"/>
      <c r="O513" s="91"/>
      <c r="P513" s="49"/>
      <c r="Q513" s="49"/>
      <c r="R513" s="49"/>
      <c r="S513" s="49"/>
      <c r="T513" s="49"/>
      <c r="U513" s="49"/>
      <c r="V513" s="49"/>
      <c r="W513" s="49"/>
      <c r="X513" s="49"/>
      <c r="Y513" s="49"/>
      <c r="Z513" s="49"/>
    </row>
    <row r="514" spans="1:26" ht="15.75" customHeight="1" x14ac:dyDescent="0.2">
      <c r="A514" s="49"/>
      <c r="B514" s="49"/>
      <c r="C514" s="49"/>
      <c r="D514" s="49"/>
      <c r="E514" s="109"/>
      <c r="F514" s="109"/>
      <c r="G514" s="109"/>
      <c r="H514" s="109"/>
      <c r="I514" s="109"/>
      <c r="J514" s="109"/>
      <c r="K514" s="49"/>
      <c r="L514" s="49"/>
      <c r="M514" s="91"/>
      <c r="N514" s="49"/>
      <c r="O514" s="91"/>
      <c r="P514" s="49"/>
      <c r="Q514" s="49"/>
      <c r="R514" s="49"/>
      <c r="S514" s="49"/>
      <c r="T514" s="49"/>
      <c r="U514" s="49"/>
      <c r="V514" s="49"/>
      <c r="W514" s="49"/>
      <c r="X514" s="49"/>
      <c r="Y514" s="49"/>
      <c r="Z514" s="49"/>
    </row>
    <row r="515" spans="1:26" ht="15.75" customHeight="1" x14ac:dyDescent="0.2">
      <c r="A515" s="49"/>
      <c r="B515" s="49"/>
      <c r="C515" s="49"/>
      <c r="D515" s="49"/>
      <c r="E515" s="109"/>
      <c r="F515" s="109"/>
      <c r="G515" s="109"/>
      <c r="H515" s="109"/>
      <c r="I515" s="109"/>
      <c r="J515" s="109"/>
      <c r="K515" s="49"/>
      <c r="L515" s="49"/>
      <c r="M515" s="91"/>
      <c r="N515" s="49"/>
      <c r="O515" s="91"/>
      <c r="P515" s="49"/>
      <c r="Q515" s="49"/>
      <c r="R515" s="49"/>
      <c r="S515" s="49"/>
      <c r="T515" s="49"/>
      <c r="U515" s="49"/>
      <c r="V515" s="49"/>
      <c r="W515" s="49"/>
      <c r="X515" s="49"/>
      <c r="Y515" s="49"/>
      <c r="Z515" s="49"/>
    </row>
    <row r="516" spans="1:26" ht="15.75" customHeight="1" x14ac:dyDescent="0.2">
      <c r="A516" s="49"/>
      <c r="B516" s="49"/>
      <c r="C516" s="49"/>
      <c r="D516" s="49"/>
      <c r="E516" s="109"/>
      <c r="F516" s="109"/>
      <c r="G516" s="109"/>
      <c r="H516" s="109"/>
      <c r="I516" s="109"/>
      <c r="J516" s="109"/>
      <c r="K516" s="49"/>
      <c r="L516" s="49"/>
      <c r="M516" s="91"/>
      <c r="N516" s="49"/>
      <c r="O516" s="91"/>
      <c r="P516" s="49"/>
      <c r="Q516" s="49"/>
      <c r="R516" s="49"/>
      <c r="S516" s="49"/>
      <c r="T516" s="49"/>
      <c r="U516" s="49"/>
      <c r="V516" s="49"/>
      <c r="W516" s="49"/>
      <c r="X516" s="49"/>
      <c r="Y516" s="49"/>
      <c r="Z516" s="49"/>
    </row>
    <row r="517" spans="1:26" ht="15.75" customHeight="1" x14ac:dyDescent="0.2">
      <c r="A517" s="49"/>
      <c r="B517" s="49"/>
      <c r="C517" s="49"/>
      <c r="D517" s="49"/>
      <c r="E517" s="109"/>
      <c r="F517" s="109"/>
      <c r="G517" s="109"/>
      <c r="H517" s="109"/>
      <c r="I517" s="109"/>
      <c r="J517" s="109"/>
      <c r="K517" s="49"/>
      <c r="L517" s="49"/>
      <c r="M517" s="91"/>
      <c r="N517" s="49"/>
      <c r="O517" s="91"/>
      <c r="P517" s="49"/>
      <c r="Q517" s="49"/>
      <c r="R517" s="49"/>
      <c r="S517" s="49"/>
      <c r="T517" s="49"/>
      <c r="U517" s="49"/>
      <c r="V517" s="49"/>
      <c r="W517" s="49"/>
      <c r="X517" s="49"/>
      <c r="Y517" s="49"/>
      <c r="Z517" s="49"/>
    </row>
    <row r="518" spans="1:26" ht="15.75" customHeight="1" x14ac:dyDescent="0.2">
      <c r="A518" s="49"/>
      <c r="B518" s="49"/>
      <c r="C518" s="49"/>
      <c r="D518" s="49"/>
      <c r="E518" s="109"/>
      <c r="F518" s="109"/>
      <c r="G518" s="109"/>
      <c r="H518" s="109"/>
      <c r="I518" s="109"/>
      <c r="J518" s="109"/>
      <c r="K518" s="49"/>
      <c r="L518" s="49"/>
      <c r="M518" s="91"/>
      <c r="N518" s="49"/>
      <c r="O518" s="91"/>
      <c r="P518" s="49"/>
      <c r="Q518" s="49"/>
      <c r="R518" s="49"/>
      <c r="S518" s="49"/>
      <c r="T518" s="49"/>
      <c r="U518" s="49"/>
      <c r="V518" s="49"/>
      <c r="W518" s="49"/>
      <c r="X518" s="49"/>
      <c r="Y518" s="49"/>
      <c r="Z518" s="49"/>
    </row>
    <row r="519" spans="1:26" ht="15.75" customHeight="1" x14ac:dyDescent="0.2">
      <c r="A519" s="49"/>
      <c r="B519" s="49"/>
      <c r="C519" s="49"/>
      <c r="D519" s="49"/>
      <c r="E519" s="109"/>
      <c r="F519" s="109"/>
      <c r="G519" s="109"/>
      <c r="H519" s="109"/>
      <c r="I519" s="109"/>
      <c r="J519" s="109"/>
      <c r="K519" s="49"/>
      <c r="L519" s="49"/>
      <c r="M519" s="91"/>
      <c r="N519" s="49"/>
      <c r="O519" s="91"/>
      <c r="P519" s="49"/>
      <c r="Q519" s="49"/>
      <c r="R519" s="49"/>
      <c r="S519" s="49"/>
      <c r="T519" s="49"/>
      <c r="U519" s="49"/>
      <c r="V519" s="49"/>
      <c r="W519" s="49"/>
      <c r="X519" s="49"/>
      <c r="Y519" s="49"/>
      <c r="Z519" s="49"/>
    </row>
    <row r="520" spans="1:26" ht="15.75" customHeight="1" x14ac:dyDescent="0.2">
      <c r="A520" s="49"/>
      <c r="B520" s="49"/>
      <c r="C520" s="49"/>
      <c r="D520" s="49"/>
      <c r="E520" s="109"/>
      <c r="F520" s="109"/>
      <c r="G520" s="109"/>
      <c r="H520" s="109"/>
      <c r="I520" s="109"/>
      <c r="J520" s="109"/>
      <c r="K520" s="49"/>
      <c r="L520" s="49"/>
      <c r="M520" s="91"/>
      <c r="N520" s="49"/>
      <c r="O520" s="91"/>
      <c r="P520" s="49"/>
      <c r="Q520" s="49"/>
      <c r="R520" s="49"/>
      <c r="S520" s="49"/>
      <c r="T520" s="49"/>
      <c r="U520" s="49"/>
      <c r="V520" s="49"/>
      <c r="W520" s="49"/>
      <c r="X520" s="49"/>
      <c r="Y520" s="49"/>
      <c r="Z520" s="49"/>
    </row>
    <row r="521" spans="1:26" ht="15.75" customHeight="1" x14ac:dyDescent="0.2">
      <c r="A521" s="49"/>
      <c r="B521" s="49"/>
      <c r="C521" s="49"/>
      <c r="D521" s="49"/>
      <c r="E521" s="109"/>
      <c r="F521" s="109"/>
      <c r="G521" s="109"/>
      <c r="H521" s="109"/>
      <c r="I521" s="109"/>
      <c r="J521" s="109"/>
      <c r="K521" s="49"/>
      <c r="L521" s="49"/>
      <c r="M521" s="91"/>
      <c r="N521" s="49"/>
      <c r="O521" s="91"/>
      <c r="P521" s="49"/>
      <c r="Q521" s="49"/>
      <c r="R521" s="49"/>
      <c r="S521" s="49"/>
      <c r="T521" s="49"/>
      <c r="U521" s="49"/>
      <c r="V521" s="49"/>
      <c r="W521" s="49"/>
      <c r="X521" s="49"/>
      <c r="Y521" s="49"/>
      <c r="Z521" s="49"/>
    </row>
    <row r="522" spans="1:26" ht="15.75" customHeight="1" x14ac:dyDescent="0.2">
      <c r="A522" s="49"/>
      <c r="B522" s="49"/>
      <c r="C522" s="49"/>
      <c r="D522" s="49"/>
      <c r="E522" s="109"/>
      <c r="F522" s="109"/>
      <c r="G522" s="109"/>
      <c r="H522" s="109"/>
      <c r="I522" s="109"/>
      <c r="J522" s="109"/>
      <c r="K522" s="49"/>
      <c r="L522" s="49"/>
      <c r="M522" s="91"/>
      <c r="N522" s="49"/>
      <c r="O522" s="91"/>
      <c r="P522" s="49"/>
      <c r="Q522" s="49"/>
      <c r="R522" s="49"/>
      <c r="S522" s="49"/>
      <c r="T522" s="49"/>
      <c r="U522" s="49"/>
      <c r="V522" s="49"/>
      <c r="W522" s="49"/>
      <c r="X522" s="49"/>
      <c r="Y522" s="49"/>
      <c r="Z522" s="49"/>
    </row>
    <row r="523" spans="1:26" ht="15.75" customHeight="1" x14ac:dyDescent="0.2">
      <c r="A523" s="49"/>
      <c r="B523" s="49"/>
      <c r="C523" s="49"/>
      <c r="D523" s="49"/>
      <c r="E523" s="109"/>
      <c r="F523" s="109"/>
      <c r="G523" s="109"/>
      <c r="H523" s="109"/>
      <c r="I523" s="109"/>
      <c r="J523" s="109"/>
      <c r="K523" s="49"/>
      <c r="L523" s="49"/>
      <c r="M523" s="91"/>
      <c r="N523" s="49"/>
      <c r="O523" s="91"/>
      <c r="P523" s="49"/>
      <c r="Q523" s="49"/>
      <c r="R523" s="49"/>
      <c r="S523" s="49"/>
      <c r="T523" s="49"/>
      <c r="U523" s="49"/>
      <c r="V523" s="49"/>
      <c r="W523" s="49"/>
      <c r="X523" s="49"/>
      <c r="Y523" s="49"/>
      <c r="Z523" s="49"/>
    </row>
    <row r="524" spans="1:26" ht="15.75" customHeight="1" x14ac:dyDescent="0.2">
      <c r="A524" s="49"/>
      <c r="B524" s="49"/>
      <c r="C524" s="49"/>
      <c r="D524" s="49"/>
      <c r="E524" s="109"/>
      <c r="F524" s="109"/>
      <c r="G524" s="109"/>
      <c r="H524" s="109"/>
      <c r="I524" s="109"/>
      <c r="J524" s="109"/>
      <c r="K524" s="49"/>
      <c r="L524" s="49"/>
      <c r="M524" s="91"/>
      <c r="N524" s="49"/>
      <c r="O524" s="91"/>
      <c r="P524" s="49"/>
      <c r="Q524" s="49"/>
      <c r="R524" s="49"/>
      <c r="S524" s="49"/>
      <c r="T524" s="49"/>
      <c r="U524" s="49"/>
      <c r="V524" s="49"/>
      <c r="W524" s="49"/>
      <c r="X524" s="49"/>
      <c r="Y524" s="49"/>
      <c r="Z524" s="49"/>
    </row>
    <row r="525" spans="1:26" ht="15.75" customHeight="1" x14ac:dyDescent="0.2">
      <c r="A525" s="49"/>
      <c r="B525" s="49"/>
      <c r="C525" s="49"/>
      <c r="D525" s="49"/>
      <c r="E525" s="109"/>
      <c r="F525" s="109"/>
      <c r="G525" s="109"/>
      <c r="H525" s="109"/>
      <c r="I525" s="109"/>
      <c r="J525" s="109"/>
      <c r="K525" s="49"/>
      <c r="L525" s="49"/>
      <c r="M525" s="91"/>
      <c r="N525" s="49"/>
      <c r="O525" s="91"/>
      <c r="P525" s="49"/>
      <c r="Q525" s="49"/>
      <c r="R525" s="49"/>
      <c r="S525" s="49"/>
      <c r="T525" s="49"/>
      <c r="U525" s="49"/>
      <c r="V525" s="49"/>
      <c r="W525" s="49"/>
      <c r="X525" s="49"/>
      <c r="Y525" s="49"/>
      <c r="Z525" s="49"/>
    </row>
    <row r="526" spans="1:26" ht="15.75" customHeight="1" x14ac:dyDescent="0.2">
      <c r="A526" s="49"/>
      <c r="B526" s="49"/>
      <c r="C526" s="49"/>
      <c r="D526" s="49"/>
      <c r="E526" s="109"/>
      <c r="F526" s="109"/>
      <c r="G526" s="109"/>
      <c r="H526" s="109"/>
      <c r="I526" s="109"/>
      <c r="J526" s="109"/>
      <c r="K526" s="49"/>
      <c r="L526" s="49"/>
      <c r="M526" s="91"/>
      <c r="N526" s="49"/>
      <c r="O526" s="91"/>
      <c r="P526" s="49"/>
      <c r="Q526" s="49"/>
      <c r="R526" s="49"/>
      <c r="S526" s="49"/>
      <c r="T526" s="49"/>
      <c r="U526" s="49"/>
      <c r="V526" s="49"/>
      <c r="W526" s="49"/>
      <c r="X526" s="49"/>
      <c r="Y526" s="49"/>
      <c r="Z526" s="49"/>
    </row>
    <row r="527" spans="1:26" ht="15.75" customHeight="1" x14ac:dyDescent="0.2">
      <c r="A527" s="49"/>
      <c r="B527" s="49"/>
      <c r="C527" s="49"/>
      <c r="D527" s="49"/>
      <c r="E527" s="109"/>
      <c r="F527" s="109"/>
      <c r="G527" s="109"/>
      <c r="H527" s="109"/>
      <c r="I527" s="109"/>
      <c r="J527" s="109"/>
      <c r="K527" s="49"/>
      <c r="L527" s="49"/>
      <c r="M527" s="91"/>
      <c r="N527" s="49"/>
      <c r="O527" s="91"/>
      <c r="P527" s="49"/>
      <c r="Q527" s="49"/>
      <c r="R527" s="49"/>
      <c r="S527" s="49"/>
      <c r="T527" s="49"/>
      <c r="U527" s="49"/>
      <c r="V527" s="49"/>
      <c r="W527" s="49"/>
      <c r="X527" s="49"/>
      <c r="Y527" s="49"/>
      <c r="Z527" s="49"/>
    </row>
    <row r="528" spans="1:26" ht="15.75" customHeight="1" x14ac:dyDescent="0.2">
      <c r="A528" s="49"/>
      <c r="B528" s="49"/>
      <c r="C528" s="49"/>
      <c r="D528" s="49"/>
      <c r="E528" s="109"/>
      <c r="F528" s="109"/>
      <c r="G528" s="109"/>
      <c r="H528" s="109"/>
      <c r="I528" s="109"/>
      <c r="J528" s="109"/>
      <c r="K528" s="49"/>
      <c r="L528" s="49"/>
      <c r="M528" s="91"/>
      <c r="N528" s="49"/>
      <c r="O528" s="91"/>
      <c r="P528" s="49"/>
      <c r="Q528" s="49"/>
      <c r="R528" s="49"/>
      <c r="S528" s="49"/>
      <c r="T528" s="49"/>
      <c r="U528" s="49"/>
      <c r="V528" s="49"/>
      <c r="W528" s="49"/>
      <c r="X528" s="49"/>
      <c r="Y528" s="49"/>
      <c r="Z528" s="49"/>
    </row>
    <row r="529" spans="1:26" ht="15.75" customHeight="1" x14ac:dyDescent="0.2">
      <c r="A529" s="49"/>
      <c r="B529" s="49"/>
      <c r="C529" s="49"/>
      <c r="D529" s="49"/>
      <c r="E529" s="109"/>
      <c r="F529" s="109"/>
      <c r="G529" s="109"/>
      <c r="H529" s="109"/>
      <c r="I529" s="109"/>
      <c r="J529" s="109"/>
      <c r="K529" s="49"/>
      <c r="L529" s="49"/>
      <c r="M529" s="91"/>
      <c r="N529" s="49"/>
      <c r="O529" s="91"/>
      <c r="P529" s="49"/>
      <c r="Q529" s="49"/>
      <c r="R529" s="49"/>
      <c r="S529" s="49"/>
      <c r="T529" s="49"/>
      <c r="U529" s="49"/>
      <c r="V529" s="49"/>
      <c r="W529" s="49"/>
      <c r="X529" s="49"/>
      <c r="Y529" s="49"/>
      <c r="Z529" s="49"/>
    </row>
    <row r="530" spans="1:26" ht="15.75" customHeight="1" x14ac:dyDescent="0.2">
      <c r="A530" s="49"/>
      <c r="B530" s="49"/>
      <c r="C530" s="49"/>
      <c r="D530" s="49"/>
      <c r="E530" s="109"/>
      <c r="F530" s="109"/>
      <c r="G530" s="109"/>
      <c r="H530" s="109"/>
      <c r="I530" s="109"/>
      <c r="J530" s="109"/>
      <c r="K530" s="49"/>
      <c r="L530" s="49"/>
      <c r="M530" s="91"/>
      <c r="N530" s="49"/>
      <c r="O530" s="91"/>
      <c r="P530" s="49"/>
      <c r="Q530" s="49"/>
      <c r="R530" s="49"/>
      <c r="S530" s="49"/>
      <c r="T530" s="49"/>
      <c r="U530" s="49"/>
      <c r="V530" s="49"/>
      <c r="W530" s="49"/>
      <c r="X530" s="49"/>
      <c r="Y530" s="49"/>
      <c r="Z530" s="49"/>
    </row>
    <row r="531" spans="1:26" ht="15.75" customHeight="1" x14ac:dyDescent="0.2">
      <c r="A531" s="49"/>
      <c r="B531" s="49"/>
      <c r="C531" s="49"/>
      <c r="D531" s="49"/>
      <c r="E531" s="109"/>
      <c r="F531" s="109"/>
      <c r="G531" s="109"/>
      <c r="H531" s="109"/>
      <c r="I531" s="109"/>
      <c r="J531" s="109"/>
      <c r="K531" s="49"/>
      <c r="L531" s="49"/>
      <c r="M531" s="91"/>
      <c r="N531" s="49"/>
      <c r="O531" s="91"/>
      <c r="P531" s="49"/>
      <c r="Q531" s="49"/>
      <c r="R531" s="49"/>
      <c r="S531" s="49"/>
      <c r="T531" s="49"/>
      <c r="U531" s="49"/>
      <c r="V531" s="49"/>
      <c r="W531" s="49"/>
      <c r="X531" s="49"/>
      <c r="Y531" s="49"/>
      <c r="Z531" s="49"/>
    </row>
    <row r="532" spans="1:26" ht="15.75" customHeight="1" x14ac:dyDescent="0.2">
      <c r="A532" s="49"/>
      <c r="B532" s="49"/>
      <c r="C532" s="49"/>
      <c r="D532" s="49"/>
      <c r="E532" s="109"/>
      <c r="F532" s="109"/>
      <c r="G532" s="109"/>
      <c r="H532" s="109"/>
      <c r="I532" s="109"/>
      <c r="J532" s="109"/>
      <c r="K532" s="49"/>
      <c r="L532" s="49"/>
      <c r="M532" s="91"/>
      <c r="N532" s="49"/>
      <c r="O532" s="91"/>
      <c r="P532" s="49"/>
      <c r="Q532" s="49"/>
      <c r="R532" s="49"/>
      <c r="S532" s="49"/>
      <c r="T532" s="49"/>
      <c r="U532" s="49"/>
      <c r="V532" s="49"/>
      <c r="W532" s="49"/>
      <c r="X532" s="49"/>
      <c r="Y532" s="49"/>
      <c r="Z532" s="49"/>
    </row>
    <row r="533" spans="1:26" ht="15.75" customHeight="1" x14ac:dyDescent="0.2">
      <c r="A533" s="49"/>
      <c r="B533" s="49"/>
      <c r="C533" s="49"/>
      <c r="D533" s="49"/>
      <c r="E533" s="109"/>
      <c r="F533" s="109"/>
      <c r="G533" s="109"/>
      <c r="H533" s="109"/>
      <c r="I533" s="109"/>
      <c r="J533" s="109"/>
      <c r="K533" s="49"/>
      <c r="L533" s="49"/>
      <c r="M533" s="91"/>
      <c r="N533" s="49"/>
      <c r="O533" s="91"/>
      <c r="P533" s="49"/>
      <c r="Q533" s="49"/>
      <c r="R533" s="49"/>
      <c r="S533" s="49"/>
      <c r="T533" s="49"/>
      <c r="U533" s="49"/>
      <c r="V533" s="49"/>
      <c r="W533" s="49"/>
      <c r="X533" s="49"/>
      <c r="Y533" s="49"/>
      <c r="Z533" s="49"/>
    </row>
    <row r="534" spans="1:26" ht="15.75" customHeight="1" x14ac:dyDescent="0.2">
      <c r="A534" s="49"/>
      <c r="B534" s="49"/>
      <c r="C534" s="49"/>
      <c r="D534" s="49"/>
      <c r="E534" s="109"/>
      <c r="F534" s="109"/>
      <c r="G534" s="109"/>
      <c r="H534" s="109"/>
      <c r="I534" s="109"/>
      <c r="J534" s="109"/>
      <c r="K534" s="49"/>
      <c r="L534" s="49"/>
      <c r="M534" s="91"/>
      <c r="N534" s="49"/>
      <c r="O534" s="91"/>
      <c r="P534" s="49"/>
      <c r="Q534" s="49"/>
      <c r="R534" s="49"/>
      <c r="S534" s="49"/>
      <c r="T534" s="49"/>
      <c r="U534" s="49"/>
      <c r="V534" s="49"/>
      <c r="W534" s="49"/>
      <c r="X534" s="49"/>
      <c r="Y534" s="49"/>
      <c r="Z534" s="49"/>
    </row>
    <row r="535" spans="1:26" ht="15.75" customHeight="1" x14ac:dyDescent="0.2">
      <c r="A535" s="49"/>
      <c r="B535" s="49"/>
      <c r="C535" s="49"/>
      <c r="D535" s="49"/>
      <c r="E535" s="109"/>
      <c r="F535" s="109"/>
      <c r="G535" s="109"/>
      <c r="H535" s="109"/>
      <c r="I535" s="109"/>
      <c r="J535" s="109"/>
      <c r="K535" s="49"/>
      <c r="L535" s="49"/>
      <c r="M535" s="91"/>
      <c r="N535" s="49"/>
      <c r="O535" s="91"/>
      <c r="P535" s="49"/>
      <c r="Q535" s="49"/>
      <c r="R535" s="49"/>
      <c r="S535" s="49"/>
      <c r="T535" s="49"/>
      <c r="U535" s="49"/>
      <c r="V535" s="49"/>
      <c r="W535" s="49"/>
      <c r="X535" s="49"/>
      <c r="Y535" s="49"/>
      <c r="Z535" s="49"/>
    </row>
    <row r="536" spans="1:26" ht="15.75" customHeight="1" x14ac:dyDescent="0.2">
      <c r="A536" s="49"/>
      <c r="B536" s="49"/>
      <c r="C536" s="49"/>
      <c r="D536" s="49"/>
      <c r="E536" s="109"/>
      <c r="F536" s="109"/>
      <c r="G536" s="109"/>
      <c r="H536" s="109"/>
      <c r="I536" s="109"/>
      <c r="J536" s="109"/>
      <c r="K536" s="49"/>
      <c r="L536" s="49"/>
      <c r="M536" s="91"/>
      <c r="N536" s="49"/>
      <c r="O536" s="91"/>
      <c r="P536" s="49"/>
      <c r="Q536" s="49"/>
      <c r="R536" s="49"/>
      <c r="S536" s="49"/>
      <c r="T536" s="49"/>
      <c r="U536" s="49"/>
      <c r="V536" s="49"/>
      <c r="W536" s="49"/>
      <c r="X536" s="49"/>
      <c r="Y536" s="49"/>
      <c r="Z536" s="49"/>
    </row>
    <row r="537" spans="1:26" ht="15.75" customHeight="1" x14ac:dyDescent="0.2">
      <c r="A537" s="49"/>
      <c r="B537" s="49"/>
      <c r="C537" s="49"/>
      <c r="D537" s="49"/>
      <c r="E537" s="109"/>
      <c r="F537" s="109"/>
      <c r="G537" s="109"/>
      <c r="H537" s="109"/>
      <c r="I537" s="109"/>
      <c r="J537" s="109"/>
      <c r="K537" s="49"/>
      <c r="L537" s="49"/>
      <c r="M537" s="91"/>
      <c r="N537" s="49"/>
      <c r="O537" s="91"/>
      <c r="P537" s="49"/>
      <c r="Q537" s="49"/>
      <c r="R537" s="49"/>
      <c r="S537" s="49"/>
      <c r="T537" s="49"/>
      <c r="U537" s="49"/>
      <c r="V537" s="49"/>
      <c r="W537" s="49"/>
      <c r="X537" s="49"/>
      <c r="Y537" s="49"/>
      <c r="Z537" s="49"/>
    </row>
    <row r="538" spans="1:26" ht="15.75" customHeight="1" x14ac:dyDescent="0.2">
      <c r="A538" s="49"/>
      <c r="B538" s="49"/>
      <c r="C538" s="49"/>
      <c r="D538" s="49"/>
      <c r="E538" s="109"/>
      <c r="F538" s="109"/>
      <c r="G538" s="109"/>
      <c r="H538" s="109"/>
      <c r="I538" s="109"/>
      <c r="J538" s="109"/>
      <c r="K538" s="49"/>
      <c r="L538" s="49"/>
      <c r="M538" s="91"/>
      <c r="N538" s="49"/>
      <c r="O538" s="91"/>
      <c r="P538" s="49"/>
      <c r="Q538" s="49"/>
      <c r="R538" s="49"/>
      <c r="S538" s="49"/>
      <c r="T538" s="49"/>
      <c r="U538" s="49"/>
      <c r="V538" s="49"/>
      <c r="W538" s="49"/>
      <c r="X538" s="49"/>
      <c r="Y538" s="49"/>
      <c r="Z538" s="49"/>
    </row>
    <row r="539" spans="1:26" ht="15.75" customHeight="1" x14ac:dyDescent="0.2">
      <c r="A539" s="49"/>
      <c r="B539" s="49"/>
      <c r="C539" s="49"/>
      <c r="D539" s="49"/>
      <c r="E539" s="109"/>
      <c r="F539" s="109"/>
      <c r="G539" s="109"/>
      <c r="H539" s="109"/>
      <c r="I539" s="109"/>
      <c r="J539" s="109"/>
      <c r="K539" s="49"/>
      <c r="L539" s="49"/>
      <c r="M539" s="91"/>
      <c r="N539" s="49"/>
      <c r="O539" s="91"/>
      <c r="P539" s="49"/>
      <c r="Q539" s="49"/>
      <c r="R539" s="49"/>
      <c r="S539" s="49"/>
      <c r="T539" s="49"/>
      <c r="U539" s="49"/>
      <c r="V539" s="49"/>
      <c r="W539" s="49"/>
      <c r="X539" s="49"/>
      <c r="Y539" s="49"/>
      <c r="Z539" s="49"/>
    </row>
    <row r="540" spans="1:26" ht="15.75" customHeight="1" x14ac:dyDescent="0.2">
      <c r="A540" s="49"/>
      <c r="B540" s="49"/>
      <c r="C540" s="49"/>
      <c r="D540" s="49"/>
      <c r="E540" s="109"/>
      <c r="F540" s="109"/>
      <c r="G540" s="109"/>
      <c r="H540" s="109"/>
      <c r="I540" s="109"/>
      <c r="J540" s="109"/>
      <c r="K540" s="49"/>
      <c r="L540" s="49"/>
      <c r="M540" s="91"/>
      <c r="N540" s="49"/>
      <c r="O540" s="91"/>
      <c r="P540" s="49"/>
      <c r="Q540" s="49"/>
      <c r="R540" s="49"/>
      <c r="S540" s="49"/>
      <c r="T540" s="49"/>
      <c r="U540" s="49"/>
      <c r="V540" s="49"/>
      <c r="W540" s="49"/>
      <c r="X540" s="49"/>
      <c r="Y540" s="49"/>
      <c r="Z540" s="49"/>
    </row>
    <row r="541" spans="1:26" ht="15.75" customHeight="1" x14ac:dyDescent="0.2">
      <c r="A541" s="49"/>
      <c r="B541" s="49"/>
      <c r="C541" s="49"/>
      <c r="D541" s="49"/>
      <c r="E541" s="109"/>
      <c r="F541" s="109"/>
      <c r="G541" s="109"/>
      <c r="H541" s="109"/>
      <c r="I541" s="109"/>
      <c r="J541" s="109"/>
      <c r="K541" s="49"/>
      <c r="L541" s="49"/>
      <c r="M541" s="91"/>
      <c r="N541" s="49"/>
      <c r="O541" s="91"/>
      <c r="P541" s="49"/>
      <c r="Q541" s="49"/>
      <c r="R541" s="49"/>
      <c r="S541" s="49"/>
      <c r="T541" s="49"/>
      <c r="U541" s="49"/>
      <c r="V541" s="49"/>
      <c r="W541" s="49"/>
      <c r="X541" s="49"/>
      <c r="Y541" s="49"/>
      <c r="Z541" s="49"/>
    </row>
    <row r="542" spans="1:26" ht="15.75" customHeight="1" x14ac:dyDescent="0.2">
      <c r="A542" s="49"/>
      <c r="B542" s="49"/>
      <c r="C542" s="49"/>
      <c r="D542" s="49"/>
      <c r="E542" s="109"/>
      <c r="F542" s="109"/>
      <c r="G542" s="109"/>
      <c r="H542" s="109"/>
      <c r="I542" s="109"/>
      <c r="J542" s="109"/>
      <c r="K542" s="49"/>
      <c r="L542" s="49"/>
      <c r="M542" s="91"/>
      <c r="N542" s="49"/>
      <c r="O542" s="91"/>
      <c r="P542" s="49"/>
      <c r="Q542" s="49"/>
      <c r="R542" s="49"/>
      <c r="S542" s="49"/>
      <c r="T542" s="49"/>
      <c r="U542" s="49"/>
      <c r="V542" s="49"/>
      <c r="W542" s="49"/>
      <c r="X542" s="49"/>
      <c r="Y542" s="49"/>
      <c r="Z542" s="49"/>
    </row>
    <row r="543" spans="1:26" ht="15.75" customHeight="1" x14ac:dyDescent="0.2">
      <c r="A543" s="49"/>
      <c r="B543" s="49"/>
      <c r="C543" s="49"/>
      <c r="D543" s="49"/>
      <c r="E543" s="109"/>
      <c r="F543" s="109"/>
      <c r="G543" s="109"/>
      <c r="H543" s="109"/>
      <c r="I543" s="109"/>
      <c r="J543" s="109"/>
      <c r="K543" s="49"/>
      <c r="L543" s="49"/>
      <c r="M543" s="91"/>
      <c r="N543" s="49"/>
      <c r="O543" s="91"/>
      <c r="P543" s="49"/>
      <c r="Q543" s="49"/>
      <c r="R543" s="49"/>
      <c r="S543" s="49"/>
      <c r="T543" s="49"/>
      <c r="U543" s="49"/>
      <c r="V543" s="49"/>
      <c r="W543" s="49"/>
      <c r="X543" s="49"/>
      <c r="Y543" s="49"/>
      <c r="Z543" s="49"/>
    </row>
    <row r="544" spans="1:26" ht="15.75" customHeight="1" x14ac:dyDescent="0.2">
      <c r="A544" s="49"/>
      <c r="B544" s="49"/>
      <c r="C544" s="49"/>
      <c r="D544" s="49"/>
      <c r="E544" s="109"/>
      <c r="F544" s="109"/>
      <c r="G544" s="109"/>
      <c r="H544" s="109"/>
      <c r="I544" s="109"/>
      <c r="J544" s="109"/>
      <c r="K544" s="49"/>
      <c r="L544" s="49"/>
      <c r="M544" s="91"/>
      <c r="N544" s="49"/>
      <c r="O544" s="91"/>
      <c r="P544" s="49"/>
      <c r="Q544" s="49"/>
      <c r="R544" s="49"/>
      <c r="S544" s="49"/>
      <c r="T544" s="49"/>
      <c r="U544" s="49"/>
      <c r="V544" s="49"/>
      <c r="W544" s="49"/>
      <c r="X544" s="49"/>
      <c r="Y544" s="49"/>
      <c r="Z544" s="49"/>
    </row>
    <row r="545" spans="1:26" ht="15.75" customHeight="1" x14ac:dyDescent="0.2">
      <c r="A545" s="49"/>
      <c r="B545" s="49"/>
      <c r="C545" s="49"/>
      <c r="D545" s="49"/>
      <c r="E545" s="109"/>
      <c r="F545" s="109"/>
      <c r="G545" s="109"/>
      <c r="H545" s="109"/>
      <c r="I545" s="109"/>
      <c r="J545" s="109"/>
      <c r="K545" s="49"/>
      <c r="L545" s="49"/>
      <c r="M545" s="91"/>
      <c r="N545" s="49"/>
      <c r="O545" s="91"/>
      <c r="P545" s="49"/>
      <c r="Q545" s="49"/>
      <c r="R545" s="49"/>
      <c r="S545" s="49"/>
      <c r="T545" s="49"/>
      <c r="U545" s="49"/>
      <c r="V545" s="49"/>
      <c r="W545" s="49"/>
      <c r="X545" s="49"/>
      <c r="Y545" s="49"/>
      <c r="Z545" s="49"/>
    </row>
    <row r="546" spans="1:26" ht="15.75" customHeight="1" x14ac:dyDescent="0.2">
      <c r="A546" s="49"/>
      <c r="B546" s="49"/>
      <c r="C546" s="49"/>
      <c r="D546" s="49"/>
      <c r="E546" s="109"/>
      <c r="F546" s="109"/>
      <c r="G546" s="109"/>
      <c r="H546" s="109"/>
      <c r="I546" s="109"/>
      <c r="J546" s="109"/>
      <c r="K546" s="49"/>
      <c r="L546" s="49"/>
      <c r="M546" s="91"/>
      <c r="N546" s="49"/>
      <c r="O546" s="91"/>
      <c r="P546" s="49"/>
      <c r="Q546" s="49"/>
      <c r="R546" s="49"/>
      <c r="S546" s="49"/>
      <c r="T546" s="49"/>
      <c r="U546" s="49"/>
      <c r="V546" s="49"/>
      <c r="W546" s="49"/>
      <c r="X546" s="49"/>
      <c r="Y546" s="49"/>
      <c r="Z546" s="49"/>
    </row>
    <row r="547" spans="1:26" ht="15.75" customHeight="1" x14ac:dyDescent="0.2">
      <c r="A547" s="49"/>
      <c r="B547" s="49"/>
      <c r="C547" s="49"/>
      <c r="D547" s="49"/>
      <c r="E547" s="109"/>
      <c r="F547" s="109"/>
      <c r="G547" s="109"/>
      <c r="H547" s="109"/>
      <c r="I547" s="109"/>
      <c r="J547" s="109"/>
      <c r="K547" s="49"/>
      <c r="L547" s="49"/>
      <c r="M547" s="91"/>
      <c r="N547" s="49"/>
      <c r="O547" s="91"/>
      <c r="P547" s="49"/>
      <c r="Q547" s="49"/>
      <c r="R547" s="49"/>
      <c r="S547" s="49"/>
      <c r="T547" s="49"/>
      <c r="U547" s="49"/>
      <c r="V547" s="49"/>
      <c r="W547" s="49"/>
      <c r="X547" s="49"/>
      <c r="Y547" s="49"/>
      <c r="Z547" s="49"/>
    </row>
    <row r="548" spans="1:26" ht="15.75" customHeight="1" x14ac:dyDescent="0.2">
      <c r="A548" s="49"/>
      <c r="B548" s="49"/>
      <c r="C548" s="49"/>
      <c r="D548" s="49"/>
      <c r="E548" s="109"/>
      <c r="F548" s="109"/>
      <c r="G548" s="109"/>
      <c r="H548" s="109"/>
      <c r="I548" s="109"/>
      <c r="J548" s="109"/>
      <c r="K548" s="49"/>
      <c r="L548" s="49"/>
      <c r="M548" s="91"/>
      <c r="N548" s="49"/>
      <c r="O548" s="91"/>
      <c r="P548" s="49"/>
      <c r="Q548" s="49"/>
      <c r="R548" s="49"/>
      <c r="S548" s="49"/>
      <c r="T548" s="49"/>
      <c r="U548" s="49"/>
      <c r="V548" s="49"/>
      <c r="W548" s="49"/>
      <c r="X548" s="49"/>
      <c r="Y548" s="49"/>
      <c r="Z548" s="49"/>
    </row>
    <row r="549" spans="1:26" ht="15.75" customHeight="1" x14ac:dyDescent="0.2">
      <c r="A549" s="49"/>
      <c r="B549" s="49"/>
      <c r="C549" s="49"/>
      <c r="D549" s="49"/>
      <c r="E549" s="109"/>
      <c r="F549" s="109"/>
      <c r="G549" s="109"/>
      <c r="H549" s="109"/>
      <c r="I549" s="109"/>
      <c r="J549" s="109"/>
      <c r="K549" s="49"/>
      <c r="L549" s="49"/>
      <c r="M549" s="91"/>
      <c r="N549" s="49"/>
      <c r="O549" s="91"/>
      <c r="P549" s="49"/>
      <c r="Q549" s="49"/>
      <c r="R549" s="49"/>
      <c r="S549" s="49"/>
      <c r="T549" s="49"/>
      <c r="U549" s="49"/>
      <c r="V549" s="49"/>
      <c r="W549" s="49"/>
      <c r="X549" s="49"/>
      <c r="Y549" s="49"/>
      <c r="Z549" s="49"/>
    </row>
    <row r="550" spans="1:26" ht="15.75" customHeight="1" x14ac:dyDescent="0.2">
      <c r="A550" s="49"/>
      <c r="B550" s="49"/>
      <c r="C550" s="49"/>
      <c r="D550" s="49"/>
      <c r="E550" s="109"/>
      <c r="F550" s="109"/>
      <c r="G550" s="109"/>
      <c r="H550" s="109"/>
      <c r="I550" s="109"/>
      <c r="J550" s="109"/>
      <c r="K550" s="49"/>
      <c r="L550" s="49"/>
      <c r="M550" s="91"/>
      <c r="N550" s="49"/>
      <c r="O550" s="91"/>
      <c r="P550" s="49"/>
      <c r="Q550" s="49"/>
      <c r="R550" s="49"/>
      <c r="S550" s="49"/>
      <c r="T550" s="49"/>
      <c r="U550" s="49"/>
      <c r="V550" s="49"/>
      <c r="W550" s="49"/>
      <c r="X550" s="49"/>
      <c r="Y550" s="49"/>
      <c r="Z550" s="49"/>
    </row>
    <row r="551" spans="1:26" ht="15.75" customHeight="1" x14ac:dyDescent="0.2">
      <c r="A551" s="49"/>
      <c r="B551" s="49"/>
      <c r="C551" s="49"/>
      <c r="D551" s="49"/>
      <c r="E551" s="109"/>
      <c r="F551" s="109"/>
      <c r="G551" s="109"/>
      <c r="H551" s="109"/>
      <c r="I551" s="109"/>
      <c r="J551" s="109"/>
      <c r="K551" s="49"/>
      <c r="L551" s="49"/>
      <c r="M551" s="91"/>
      <c r="N551" s="49"/>
      <c r="O551" s="91"/>
      <c r="P551" s="49"/>
      <c r="Q551" s="49"/>
      <c r="R551" s="49"/>
      <c r="S551" s="49"/>
      <c r="T551" s="49"/>
      <c r="U551" s="49"/>
      <c r="V551" s="49"/>
      <c r="W551" s="49"/>
      <c r="X551" s="49"/>
      <c r="Y551" s="49"/>
      <c r="Z551" s="49"/>
    </row>
    <row r="552" spans="1:26" ht="15.75" customHeight="1" x14ac:dyDescent="0.2">
      <c r="A552" s="49"/>
      <c r="B552" s="49"/>
      <c r="C552" s="49"/>
      <c r="D552" s="49"/>
      <c r="E552" s="109"/>
      <c r="F552" s="109"/>
      <c r="G552" s="109"/>
      <c r="H552" s="109"/>
      <c r="I552" s="109"/>
      <c r="J552" s="109"/>
      <c r="K552" s="49"/>
      <c r="L552" s="49"/>
      <c r="M552" s="91"/>
      <c r="N552" s="49"/>
      <c r="O552" s="91"/>
      <c r="P552" s="49"/>
      <c r="Q552" s="49"/>
      <c r="R552" s="49"/>
      <c r="S552" s="49"/>
      <c r="T552" s="49"/>
      <c r="U552" s="49"/>
      <c r="V552" s="49"/>
      <c r="W552" s="49"/>
      <c r="X552" s="49"/>
      <c r="Y552" s="49"/>
      <c r="Z552" s="49"/>
    </row>
    <row r="553" spans="1:26" ht="15.75" customHeight="1" x14ac:dyDescent="0.2">
      <c r="A553" s="49"/>
      <c r="B553" s="49"/>
      <c r="C553" s="49"/>
      <c r="D553" s="49"/>
      <c r="E553" s="109"/>
      <c r="F553" s="109"/>
      <c r="G553" s="109"/>
      <c r="H553" s="109"/>
      <c r="I553" s="109"/>
      <c r="J553" s="109"/>
      <c r="K553" s="49"/>
      <c r="L553" s="49"/>
      <c r="M553" s="91"/>
      <c r="N553" s="49"/>
      <c r="O553" s="91"/>
      <c r="P553" s="49"/>
      <c r="Q553" s="49"/>
      <c r="R553" s="49"/>
      <c r="S553" s="49"/>
      <c r="T553" s="49"/>
      <c r="U553" s="49"/>
      <c r="V553" s="49"/>
      <c r="W553" s="49"/>
      <c r="X553" s="49"/>
      <c r="Y553" s="49"/>
      <c r="Z553" s="49"/>
    </row>
    <row r="554" spans="1:26" ht="15.75" customHeight="1" x14ac:dyDescent="0.2">
      <c r="A554" s="49"/>
      <c r="B554" s="49"/>
      <c r="C554" s="49"/>
      <c r="D554" s="49"/>
      <c r="E554" s="109"/>
      <c r="F554" s="109"/>
      <c r="G554" s="109"/>
      <c r="H554" s="109"/>
      <c r="I554" s="109"/>
      <c r="J554" s="109"/>
      <c r="K554" s="49"/>
      <c r="L554" s="49"/>
      <c r="M554" s="91"/>
      <c r="N554" s="49"/>
      <c r="O554" s="91"/>
      <c r="P554" s="49"/>
      <c r="Q554" s="49"/>
      <c r="R554" s="49"/>
      <c r="S554" s="49"/>
      <c r="T554" s="49"/>
      <c r="U554" s="49"/>
      <c r="V554" s="49"/>
      <c r="W554" s="49"/>
      <c r="X554" s="49"/>
      <c r="Y554" s="49"/>
      <c r="Z554" s="49"/>
    </row>
    <row r="555" spans="1:26" ht="15.75" customHeight="1" x14ac:dyDescent="0.2">
      <c r="A555" s="49"/>
      <c r="B555" s="49"/>
      <c r="C555" s="49"/>
      <c r="D555" s="49"/>
      <c r="E555" s="109"/>
      <c r="F555" s="109"/>
      <c r="G555" s="109"/>
      <c r="H555" s="109"/>
      <c r="I555" s="109"/>
      <c r="J555" s="109"/>
      <c r="K555" s="49"/>
      <c r="L555" s="49"/>
      <c r="M555" s="91"/>
      <c r="N555" s="49"/>
      <c r="O555" s="91"/>
      <c r="P555" s="49"/>
      <c r="Q555" s="49"/>
      <c r="R555" s="49"/>
      <c r="S555" s="49"/>
      <c r="T555" s="49"/>
      <c r="U555" s="49"/>
      <c r="V555" s="49"/>
      <c r="W555" s="49"/>
      <c r="X555" s="49"/>
      <c r="Y555" s="49"/>
      <c r="Z555" s="49"/>
    </row>
    <row r="556" spans="1:26" ht="15.75" customHeight="1" x14ac:dyDescent="0.2">
      <c r="A556" s="49"/>
      <c r="B556" s="49"/>
      <c r="C556" s="49"/>
      <c r="D556" s="49"/>
      <c r="E556" s="109"/>
      <c r="F556" s="109"/>
      <c r="G556" s="109"/>
      <c r="H556" s="109"/>
      <c r="I556" s="109"/>
      <c r="J556" s="109"/>
      <c r="K556" s="49"/>
      <c r="L556" s="49"/>
      <c r="M556" s="91"/>
      <c r="N556" s="49"/>
      <c r="O556" s="91"/>
      <c r="P556" s="49"/>
      <c r="Q556" s="49"/>
      <c r="R556" s="49"/>
      <c r="S556" s="49"/>
      <c r="T556" s="49"/>
      <c r="U556" s="49"/>
      <c r="V556" s="49"/>
      <c r="W556" s="49"/>
      <c r="X556" s="49"/>
      <c r="Y556" s="49"/>
      <c r="Z556" s="49"/>
    </row>
    <row r="557" spans="1:26" ht="15.75" customHeight="1" x14ac:dyDescent="0.2">
      <c r="A557" s="49"/>
      <c r="B557" s="49"/>
      <c r="C557" s="49"/>
      <c r="D557" s="49"/>
      <c r="E557" s="109"/>
      <c r="F557" s="109"/>
      <c r="G557" s="109"/>
      <c r="H557" s="109"/>
      <c r="I557" s="109"/>
      <c r="J557" s="109"/>
      <c r="K557" s="49"/>
      <c r="L557" s="49"/>
      <c r="M557" s="91"/>
      <c r="N557" s="49"/>
      <c r="O557" s="91"/>
      <c r="P557" s="49"/>
      <c r="Q557" s="49"/>
      <c r="R557" s="49"/>
      <c r="S557" s="49"/>
      <c r="T557" s="49"/>
      <c r="U557" s="49"/>
      <c r="V557" s="49"/>
      <c r="W557" s="49"/>
      <c r="X557" s="49"/>
      <c r="Y557" s="49"/>
      <c r="Z557" s="49"/>
    </row>
    <row r="558" spans="1:26" ht="15.75" customHeight="1" x14ac:dyDescent="0.2">
      <c r="A558" s="49"/>
      <c r="B558" s="49"/>
      <c r="C558" s="49"/>
      <c r="D558" s="49"/>
      <c r="E558" s="109"/>
      <c r="F558" s="109"/>
      <c r="G558" s="109"/>
      <c r="H558" s="109"/>
      <c r="I558" s="109"/>
      <c r="J558" s="109"/>
      <c r="K558" s="49"/>
      <c r="L558" s="49"/>
      <c r="M558" s="91"/>
      <c r="N558" s="49"/>
      <c r="O558" s="91"/>
      <c r="P558" s="49"/>
      <c r="Q558" s="49"/>
      <c r="R558" s="49"/>
      <c r="S558" s="49"/>
      <c r="T558" s="49"/>
      <c r="U558" s="49"/>
      <c r="V558" s="49"/>
      <c r="W558" s="49"/>
      <c r="X558" s="49"/>
      <c r="Y558" s="49"/>
      <c r="Z558" s="49"/>
    </row>
    <row r="559" spans="1:26" ht="15.75" customHeight="1" x14ac:dyDescent="0.2">
      <c r="A559" s="49"/>
      <c r="B559" s="49"/>
      <c r="C559" s="49"/>
      <c r="D559" s="49"/>
      <c r="E559" s="109"/>
      <c r="F559" s="109"/>
      <c r="G559" s="109"/>
      <c r="H559" s="109"/>
      <c r="I559" s="109"/>
      <c r="J559" s="109"/>
      <c r="K559" s="49"/>
      <c r="L559" s="49"/>
      <c r="M559" s="91"/>
      <c r="N559" s="49"/>
      <c r="O559" s="91"/>
      <c r="P559" s="49"/>
      <c r="Q559" s="49"/>
      <c r="R559" s="49"/>
      <c r="S559" s="49"/>
      <c r="T559" s="49"/>
      <c r="U559" s="49"/>
      <c r="V559" s="49"/>
      <c r="W559" s="49"/>
      <c r="X559" s="49"/>
      <c r="Y559" s="49"/>
      <c r="Z559" s="49"/>
    </row>
    <row r="560" spans="1:26" ht="15.75" customHeight="1" x14ac:dyDescent="0.2">
      <c r="A560" s="49"/>
      <c r="B560" s="49"/>
      <c r="C560" s="49"/>
      <c r="D560" s="49"/>
      <c r="E560" s="109"/>
      <c r="F560" s="109"/>
      <c r="G560" s="109"/>
      <c r="H560" s="109"/>
      <c r="I560" s="109"/>
      <c r="J560" s="109"/>
      <c r="K560" s="49"/>
      <c r="L560" s="49"/>
      <c r="M560" s="91"/>
      <c r="N560" s="49"/>
      <c r="O560" s="91"/>
      <c r="P560" s="49"/>
      <c r="Q560" s="49"/>
      <c r="R560" s="49"/>
      <c r="S560" s="49"/>
      <c r="T560" s="49"/>
      <c r="U560" s="49"/>
      <c r="V560" s="49"/>
      <c r="W560" s="49"/>
      <c r="X560" s="49"/>
      <c r="Y560" s="49"/>
      <c r="Z560" s="49"/>
    </row>
    <row r="561" spans="1:26" ht="15.75" customHeight="1" x14ac:dyDescent="0.2">
      <c r="A561" s="49"/>
      <c r="B561" s="49"/>
      <c r="C561" s="49"/>
      <c r="D561" s="49"/>
      <c r="E561" s="109"/>
      <c r="F561" s="109"/>
      <c r="G561" s="109"/>
      <c r="H561" s="109"/>
      <c r="I561" s="109"/>
      <c r="J561" s="109"/>
      <c r="K561" s="49"/>
      <c r="L561" s="49"/>
      <c r="M561" s="91"/>
      <c r="N561" s="49"/>
      <c r="O561" s="91"/>
      <c r="P561" s="49"/>
      <c r="Q561" s="49"/>
      <c r="R561" s="49"/>
      <c r="S561" s="49"/>
      <c r="T561" s="49"/>
      <c r="U561" s="49"/>
      <c r="V561" s="49"/>
      <c r="W561" s="49"/>
      <c r="X561" s="49"/>
      <c r="Y561" s="49"/>
      <c r="Z561" s="49"/>
    </row>
    <row r="562" spans="1:26" ht="15.75" customHeight="1" x14ac:dyDescent="0.2">
      <c r="A562" s="49"/>
      <c r="B562" s="49"/>
      <c r="C562" s="49"/>
      <c r="D562" s="49"/>
      <c r="E562" s="109"/>
      <c r="F562" s="109"/>
      <c r="G562" s="109"/>
      <c r="H562" s="109"/>
      <c r="I562" s="109"/>
      <c r="J562" s="109"/>
      <c r="K562" s="49"/>
      <c r="L562" s="49"/>
      <c r="M562" s="91"/>
      <c r="N562" s="49"/>
      <c r="O562" s="91"/>
      <c r="P562" s="49"/>
      <c r="Q562" s="49"/>
      <c r="R562" s="49"/>
      <c r="S562" s="49"/>
      <c r="T562" s="49"/>
      <c r="U562" s="49"/>
      <c r="V562" s="49"/>
      <c r="W562" s="49"/>
      <c r="X562" s="49"/>
      <c r="Y562" s="49"/>
      <c r="Z562" s="49"/>
    </row>
    <row r="563" spans="1:26" ht="15.75" customHeight="1" x14ac:dyDescent="0.2">
      <c r="A563" s="49"/>
      <c r="B563" s="49"/>
      <c r="C563" s="49"/>
      <c r="D563" s="49"/>
      <c r="E563" s="109"/>
      <c r="F563" s="109"/>
      <c r="G563" s="109"/>
      <c r="H563" s="109"/>
      <c r="I563" s="109"/>
      <c r="J563" s="109"/>
      <c r="K563" s="49"/>
      <c r="L563" s="49"/>
      <c r="M563" s="91"/>
      <c r="N563" s="49"/>
      <c r="O563" s="91"/>
      <c r="P563" s="49"/>
      <c r="Q563" s="49"/>
      <c r="R563" s="49"/>
      <c r="S563" s="49"/>
      <c r="T563" s="49"/>
      <c r="U563" s="49"/>
      <c r="V563" s="49"/>
      <c r="W563" s="49"/>
      <c r="X563" s="49"/>
      <c r="Y563" s="49"/>
      <c r="Z563" s="49"/>
    </row>
    <row r="564" spans="1:26" ht="15.75" customHeight="1" x14ac:dyDescent="0.2">
      <c r="A564" s="49"/>
      <c r="B564" s="49"/>
      <c r="C564" s="49"/>
      <c r="D564" s="49"/>
      <c r="E564" s="109"/>
      <c r="F564" s="109"/>
      <c r="G564" s="109"/>
      <c r="H564" s="109"/>
      <c r="I564" s="109"/>
      <c r="J564" s="109"/>
      <c r="K564" s="49"/>
      <c r="L564" s="49"/>
      <c r="M564" s="91"/>
      <c r="N564" s="49"/>
      <c r="O564" s="91"/>
      <c r="P564" s="49"/>
      <c r="Q564" s="49"/>
      <c r="R564" s="49"/>
      <c r="S564" s="49"/>
      <c r="T564" s="49"/>
      <c r="U564" s="49"/>
      <c r="V564" s="49"/>
      <c r="W564" s="49"/>
      <c r="X564" s="49"/>
      <c r="Y564" s="49"/>
      <c r="Z564" s="49"/>
    </row>
    <row r="565" spans="1:26" ht="15.75" customHeight="1" x14ac:dyDescent="0.2">
      <c r="A565" s="49"/>
      <c r="B565" s="49"/>
      <c r="C565" s="49"/>
      <c r="D565" s="49"/>
      <c r="E565" s="109"/>
      <c r="F565" s="109"/>
      <c r="G565" s="109"/>
      <c r="H565" s="109"/>
      <c r="I565" s="109"/>
      <c r="J565" s="109"/>
      <c r="K565" s="49"/>
      <c r="L565" s="49"/>
      <c r="M565" s="91"/>
      <c r="N565" s="49"/>
      <c r="O565" s="91"/>
      <c r="P565" s="49"/>
      <c r="Q565" s="49"/>
      <c r="R565" s="49"/>
      <c r="S565" s="49"/>
      <c r="T565" s="49"/>
      <c r="U565" s="49"/>
      <c r="V565" s="49"/>
      <c r="W565" s="49"/>
      <c r="X565" s="49"/>
      <c r="Y565" s="49"/>
      <c r="Z565" s="49"/>
    </row>
    <row r="566" spans="1:26" ht="15.75" customHeight="1" x14ac:dyDescent="0.2">
      <c r="A566" s="49"/>
      <c r="B566" s="49"/>
      <c r="C566" s="49"/>
      <c r="D566" s="49"/>
      <c r="E566" s="109"/>
      <c r="F566" s="109"/>
      <c r="G566" s="109"/>
      <c r="H566" s="109"/>
      <c r="I566" s="109"/>
      <c r="J566" s="109"/>
      <c r="K566" s="49"/>
      <c r="L566" s="49"/>
      <c r="M566" s="91"/>
      <c r="N566" s="49"/>
      <c r="O566" s="91"/>
      <c r="P566" s="49"/>
      <c r="Q566" s="49"/>
      <c r="R566" s="49"/>
      <c r="S566" s="49"/>
      <c r="T566" s="49"/>
      <c r="U566" s="49"/>
      <c r="V566" s="49"/>
      <c r="W566" s="49"/>
      <c r="X566" s="49"/>
      <c r="Y566" s="49"/>
      <c r="Z566" s="49"/>
    </row>
    <row r="567" spans="1:26" ht="15.75" customHeight="1" x14ac:dyDescent="0.2">
      <c r="A567" s="49"/>
      <c r="B567" s="49"/>
      <c r="C567" s="49"/>
      <c r="D567" s="49"/>
      <c r="E567" s="109"/>
      <c r="F567" s="109"/>
      <c r="G567" s="109"/>
      <c r="H567" s="109"/>
      <c r="I567" s="109"/>
      <c r="J567" s="109"/>
      <c r="K567" s="49"/>
      <c r="L567" s="49"/>
      <c r="M567" s="91"/>
      <c r="N567" s="49"/>
      <c r="O567" s="91"/>
      <c r="P567" s="49"/>
      <c r="Q567" s="49"/>
      <c r="R567" s="49"/>
      <c r="S567" s="49"/>
      <c r="T567" s="49"/>
      <c r="U567" s="49"/>
      <c r="V567" s="49"/>
      <c r="W567" s="49"/>
      <c r="X567" s="49"/>
      <c r="Y567" s="49"/>
      <c r="Z567" s="49"/>
    </row>
    <row r="568" spans="1:26" ht="15.75" customHeight="1" x14ac:dyDescent="0.2">
      <c r="A568" s="49"/>
      <c r="B568" s="49"/>
      <c r="C568" s="49"/>
      <c r="D568" s="49"/>
      <c r="E568" s="109"/>
      <c r="F568" s="109"/>
      <c r="G568" s="109"/>
      <c r="H568" s="109"/>
      <c r="I568" s="109"/>
      <c r="J568" s="109"/>
      <c r="K568" s="49"/>
      <c r="L568" s="49"/>
      <c r="M568" s="91"/>
      <c r="N568" s="49"/>
      <c r="O568" s="91"/>
      <c r="P568" s="49"/>
      <c r="Q568" s="49"/>
      <c r="R568" s="49"/>
      <c r="S568" s="49"/>
      <c r="T568" s="49"/>
      <c r="U568" s="49"/>
      <c r="V568" s="49"/>
      <c r="W568" s="49"/>
      <c r="X568" s="49"/>
      <c r="Y568" s="49"/>
      <c r="Z568" s="49"/>
    </row>
    <row r="569" spans="1:26" ht="15.75" customHeight="1" x14ac:dyDescent="0.2">
      <c r="A569" s="49"/>
      <c r="B569" s="49"/>
      <c r="C569" s="49"/>
      <c r="D569" s="49"/>
      <c r="E569" s="109"/>
      <c r="F569" s="109"/>
      <c r="G569" s="109"/>
      <c r="H569" s="109"/>
      <c r="I569" s="109"/>
      <c r="J569" s="109"/>
      <c r="K569" s="49"/>
      <c r="L569" s="49"/>
      <c r="M569" s="91"/>
      <c r="N569" s="49"/>
      <c r="O569" s="91"/>
      <c r="P569" s="49"/>
      <c r="Q569" s="49"/>
      <c r="R569" s="49"/>
      <c r="S569" s="49"/>
      <c r="T569" s="49"/>
      <c r="U569" s="49"/>
      <c r="V569" s="49"/>
      <c r="W569" s="49"/>
      <c r="X569" s="49"/>
      <c r="Y569" s="49"/>
      <c r="Z569" s="49"/>
    </row>
    <row r="570" spans="1:26" ht="15.75" customHeight="1" x14ac:dyDescent="0.2">
      <c r="A570" s="49"/>
      <c r="B570" s="49"/>
      <c r="C570" s="49"/>
      <c r="D570" s="49"/>
      <c r="E570" s="109"/>
      <c r="F570" s="109"/>
      <c r="G570" s="109"/>
      <c r="H570" s="109"/>
      <c r="I570" s="109"/>
      <c r="J570" s="109"/>
      <c r="K570" s="49"/>
      <c r="L570" s="49"/>
      <c r="M570" s="91"/>
      <c r="N570" s="49"/>
      <c r="O570" s="91"/>
      <c r="P570" s="49"/>
      <c r="Q570" s="49"/>
      <c r="R570" s="49"/>
      <c r="S570" s="49"/>
      <c r="T570" s="49"/>
      <c r="U570" s="49"/>
      <c r="V570" s="49"/>
      <c r="W570" s="49"/>
      <c r="X570" s="49"/>
      <c r="Y570" s="49"/>
      <c r="Z570" s="49"/>
    </row>
    <row r="571" spans="1:26" ht="15.75" customHeight="1" x14ac:dyDescent="0.2">
      <c r="A571" s="49"/>
      <c r="B571" s="49"/>
      <c r="C571" s="49"/>
      <c r="D571" s="49"/>
      <c r="E571" s="109"/>
      <c r="F571" s="109"/>
      <c r="G571" s="109"/>
      <c r="H571" s="109"/>
      <c r="I571" s="109"/>
      <c r="J571" s="109"/>
      <c r="K571" s="49"/>
      <c r="L571" s="49"/>
      <c r="M571" s="91"/>
      <c r="N571" s="49"/>
      <c r="O571" s="91"/>
      <c r="P571" s="49"/>
      <c r="Q571" s="49"/>
      <c r="R571" s="49"/>
      <c r="S571" s="49"/>
      <c r="T571" s="49"/>
      <c r="U571" s="49"/>
      <c r="V571" s="49"/>
      <c r="W571" s="49"/>
      <c r="X571" s="49"/>
      <c r="Y571" s="49"/>
      <c r="Z571" s="49"/>
    </row>
    <row r="572" spans="1:26" ht="15.75" customHeight="1" x14ac:dyDescent="0.2">
      <c r="A572" s="49"/>
      <c r="B572" s="49"/>
      <c r="C572" s="49"/>
      <c r="D572" s="49"/>
      <c r="E572" s="109"/>
      <c r="F572" s="109"/>
      <c r="G572" s="109"/>
      <c r="H572" s="109"/>
      <c r="I572" s="109"/>
      <c r="J572" s="109"/>
      <c r="K572" s="49"/>
      <c r="L572" s="49"/>
      <c r="M572" s="91"/>
      <c r="N572" s="49"/>
      <c r="O572" s="91"/>
      <c r="P572" s="49"/>
      <c r="Q572" s="49"/>
      <c r="R572" s="49"/>
      <c r="S572" s="49"/>
      <c r="T572" s="49"/>
      <c r="U572" s="49"/>
      <c r="V572" s="49"/>
      <c r="W572" s="49"/>
      <c r="X572" s="49"/>
      <c r="Y572" s="49"/>
      <c r="Z572" s="49"/>
    </row>
    <row r="573" spans="1:26" ht="15.75" customHeight="1" x14ac:dyDescent="0.2">
      <c r="A573" s="49"/>
      <c r="B573" s="49"/>
      <c r="C573" s="49"/>
      <c r="D573" s="49"/>
      <c r="E573" s="109"/>
      <c r="F573" s="109"/>
      <c r="G573" s="109"/>
      <c r="H573" s="109"/>
      <c r="I573" s="109"/>
      <c r="J573" s="109"/>
      <c r="K573" s="49"/>
      <c r="L573" s="49"/>
      <c r="M573" s="91"/>
      <c r="N573" s="49"/>
      <c r="O573" s="91"/>
      <c r="P573" s="49"/>
      <c r="Q573" s="49"/>
      <c r="R573" s="49"/>
      <c r="S573" s="49"/>
      <c r="T573" s="49"/>
      <c r="U573" s="49"/>
      <c r="V573" s="49"/>
      <c r="W573" s="49"/>
      <c r="X573" s="49"/>
      <c r="Y573" s="49"/>
      <c r="Z573" s="49"/>
    </row>
    <row r="574" spans="1:26" ht="15.75" customHeight="1" x14ac:dyDescent="0.2">
      <c r="A574" s="49"/>
      <c r="B574" s="49"/>
      <c r="C574" s="49"/>
      <c r="D574" s="49"/>
      <c r="E574" s="109"/>
      <c r="F574" s="109"/>
      <c r="G574" s="109"/>
      <c r="H574" s="109"/>
      <c r="I574" s="109"/>
      <c r="J574" s="109"/>
      <c r="K574" s="49"/>
      <c r="L574" s="49"/>
      <c r="M574" s="91"/>
      <c r="N574" s="49"/>
      <c r="O574" s="91"/>
      <c r="P574" s="49"/>
      <c r="Q574" s="49"/>
      <c r="R574" s="49"/>
      <c r="S574" s="49"/>
      <c r="T574" s="49"/>
      <c r="U574" s="49"/>
      <c r="V574" s="49"/>
      <c r="W574" s="49"/>
      <c r="X574" s="49"/>
      <c r="Y574" s="49"/>
      <c r="Z574" s="49"/>
    </row>
    <row r="575" spans="1:26" ht="15.75" customHeight="1" x14ac:dyDescent="0.2">
      <c r="A575" s="49"/>
      <c r="B575" s="49"/>
      <c r="C575" s="49"/>
      <c r="D575" s="49"/>
      <c r="E575" s="109"/>
      <c r="F575" s="109"/>
      <c r="G575" s="109"/>
      <c r="H575" s="109"/>
      <c r="I575" s="109"/>
      <c r="J575" s="109"/>
      <c r="K575" s="49"/>
      <c r="L575" s="49"/>
      <c r="M575" s="91"/>
      <c r="N575" s="49"/>
      <c r="O575" s="91"/>
      <c r="P575" s="49"/>
      <c r="Q575" s="49"/>
      <c r="R575" s="49"/>
      <c r="S575" s="49"/>
      <c r="T575" s="49"/>
      <c r="U575" s="49"/>
      <c r="V575" s="49"/>
      <c r="W575" s="49"/>
      <c r="X575" s="49"/>
      <c r="Y575" s="49"/>
      <c r="Z575" s="49"/>
    </row>
    <row r="576" spans="1:26" ht="15.75" customHeight="1" x14ac:dyDescent="0.2">
      <c r="A576" s="49"/>
      <c r="B576" s="49"/>
      <c r="C576" s="49"/>
      <c r="D576" s="49"/>
      <c r="E576" s="109"/>
      <c r="F576" s="109"/>
      <c r="G576" s="109"/>
      <c r="H576" s="109"/>
      <c r="I576" s="109"/>
      <c r="J576" s="109"/>
      <c r="K576" s="49"/>
      <c r="L576" s="49"/>
      <c r="M576" s="91"/>
      <c r="N576" s="49"/>
      <c r="O576" s="91"/>
      <c r="P576" s="49"/>
      <c r="Q576" s="49"/>
      <c r="R576" s="49"/>
      <c r="S576" s="49"/>
      <c r="T576" s="49"/>
      <c r="U576" s="49"/>
      <c r="V576" s="49"/>
      <c r="W576" s="49"/>
      <c r="X576" s="49"/>
      <c r="Y576" s="49"/>
      <c r="Z576" s="49"/>
    </row>
    <row r="577" spans="1:26" ht="15.75" customHeight="1" x14ac:dyDescent="0.2">
      <c r="A577" s="49"/>
      <c r="B577" s="49"/>
      <c r="C577" s="49"/>
      <c r="D577" s="49"/>
      <c r="E577" s="109"/>
      <c r="F577" s="109"/>
      <c r="G577" s="109"/>
      <c r="H577" s="109"/>
      <c r="I577" s="109"/>
      <c r="J577" s="109"/>
      <c r="K577" s="49"/>
      <c r="L577" s="49"/>
      <c r="M577" s="91"/>
      <c r="N577" s="49"/>
      <c r="O577" s="91"/>
      <c r="P577" s="49"/>
      <c r="Q577" s="49"/>
      <c r="R577" s="49"/>
      <c r="S577" s="49"/>
      <c r="T577" s="49"/>
      <c r="U577" s="49"/>
      <c r="V577" s="49"/>
      <c r="W577" s="49"/>
      <c r="X577" s="49"/>
      <c r="Y577" s="49"/>
      <c r="Z577" s="49"/>
    </row>
    <row r="578" spans="1:26" ht="15.75" customHeight="1" x14ac:dyDescent="0.2">
      <c r="A578" s="49"/>
      <c r="B578" s="49"/>
      <c r="C578" s="49"/>
      <c r="D578" s="49"/>
      <c r="E578" s="109"/>
      <c r="F578" s="109"/>
      <c r="G578" s="109"/>
      <c r="H578" s="109"/>
      <c r="I578" s="109"/>
      <c r="J578" s="109"/>
      <c r="K578" s="49"/>
      <c r="L578" s="49"/>
      <c r="M578" s="91"/>
      <c r="N578" s="49"/>
      <c r="O578" s="91"/>
      <c r="P578" s="49"/>
      <c r="Q578" s="49"/>
      <c r="R578" s="49"/>
      <c r="S578" s="49"/>
      <c r="T578" s="49"/>
      <c r="U578" s="49"/>
      <c r="V578" s="49"/>
      <c r="W578" s="49"/>
      <c r="X578" s="49"/>
      <c r="Y578" s="49"/>
      <c r="Z578" s="49"/>
    </row>
    <row r="579" spans="1:26" ht="15.75" customHeight="1" x14ac:dyDescent="0.2">
      <c r="A579" s="49"/>
      <c r="B579" s="49"/>
      <c r="C579" s="49"/>
      <c r="D579" s="49"/>
      <c r="E579" s="109"/>
      <c r="F579" s="109"/>
      <c r="G579" s="109"/>
      <c r="H579" s="109"/>
      <c r="I579" s="109"/>
      <c r="J579" s="109"/>
      <c r="K579" s="49"/>
      <c r="L579" s="49"/>
      <c r="M579" s="91"/>
      <c r="N579" s="49"/>
      <c r="O579" s="91"/>
      <c r="P579" s="49"/>
      <c r="Q579" s="49"/>
      <c r="R579" s="49"/>
      <c r="S579" s="49"/>
      <c r="T579" s="49"/>
      <c r="U579" s="49"/>
      <c r="V579" s="49"/>
      <c r="W579" s="49"/>
      <c r="X579" s="49"/>
      <c r="Y579" s="49"/>
      <c r="Z579" s="49"/>
    </row>
    <row r="580" spans="1:26" ht="15.75" customHeight="1" x14ac:dyDescent="0.2">
      <c r="A580" s="49"/>
      <c r="B580" s="49"/>
      <c r="C580" s="49"/>
      <c r="D580" s="49"/>
      <c r="E580" s="109"/>
      <c r="F580" s="109"/>
      <c r="G580" s="109"/>
      <c r="H580" s="109"/>
      <c r="I580" s="109"/>
      <c r="J580" s="109"/>
      <c r="K580" s="49"/>
      <c r="L580" s="49"/>
      <c r="M580" s="91"/>
      <c r="N580" s="49"/>
      <c r="O580" s="91"/>
      <c r="P580" s="49"/>
      <c r="Q580" s="49"/>
      <c r="R580" s="49"/>
      <c r="S580" s="49"/>
      <c r="T580" s="49"/>
      <c r="U580" s="49"/>
      <c r="V580" s="49"/>
      <c r="W580" s="49"/>
      <c r="X580" s="49"/>
      <c r="Y580" s="49"/>
      <c r="Z580" s="49"/>
    </row>
    <row r="581" spans="1:26" ht="15.75" customHeight="1" x14ac:dyDescent="0.2">
      <c r="A581" s="49"/>
      <c r="B581" s="49"/>
      <c r="C581" s="49"/>
      <c r="D581" s="49"/>
      <c r="E581" s="109"/>
      <c r="F581" s="109"/>
      <c r="G581" s="109"/>
      <c r="H581" s="109"/>
      <c r="I581" s="109"/>
      <c r="J581" s="109"/>
      <c r="K581" s="49"/>
      <c r="L581" s="49"/>
      <c r="M581" s="91"/>
      <c r="N581" s="49"/>
      <c r="O581" s="91"/>
      <c r="P581" s="49"/>
      <c r="Q581" s="49"/>
      <c r="R581" s="49"/>
      <c r="S581" s="49"/>
      <c r="T581" s="49"/>
      <c r="U581" s="49"/>
      <c r="V581" s="49"/>
      <c r="W581" s="49"/>
      <c r="X581" s="49"/>
      <c r="Y581" s="49"/>
      <c r="Z581" s="49"/>
    </row>
    <row r="582" spans="1:26" ht="15.75" customHeight="1" x14ac:dyDescent="0.2">
      <c r="A582" s="49"/>
      <c r="B582" s="49"/>
      <c r="C582" s="49"/>
      <c r="D582" s="49"/>
      <c r="E582" s="109"/>
      <c r="F582" s="109"/>
      <c r="G582" s="109"/>
      <c r="H582" s="109"/>
      <c r="I582" s="109"/>
      <c r="J582" s="109"/>
      <c r="K582" s="49"/>
      <c r="L582" s="49"/>
      <c r="M582" s="91"/>
      <c r="N582" s="49"/>
      <c r="O582" s="91"/>
      <c r="P582" s="49"/>
      <c r="Q582" s="49"/>
      <c r="R582" s="49"/>
      <c r="S582" s="49"/>
      <c r="T582" s="49"/>
      <c r="U582" s="49"/>
      <c r="V582" s="49"/>
      <c r="W582" s="49"/>
      <c r="X582" s="49"/>
      <c r="Y582" s="49"/>
      <c r="Z582" s="49"/>
    </row>
    <row r="583" spans="1:26" ht="15.75" customHeight="1" x14ac:dyDescent="0.2">
      <c r="A583" s="49"/>
      <c r="B583" s="49"/>
      <c r="C583" s="49"/>
      <c r="D583" s="49"/>
      <c r="E583" s="109"/>
      <c r="F583" s="109"/>
      <c r="G583" s="109"/>
      <c r="H583" s="109"/>
      <c r="I583" s="109"/>
      <c r="J583" s="109"/>
      <c r="K583" s="49"/>
      <c r="L583" s="49"/>
      <c r="M583" s="91"/>
      <c r="N583" s="49"/>
      <c r="O583" s="91"/>
      <c r="P583" s="49"/>
      <c r="Q583" s="49"/>
      <c r="R583" s="49"/>
      <c r="S583" s="49"/>
      <c r="T583" s="49"/>
      <c r="U583" s="49"/>
      <c r="V583" s="49"/>
      <c r="W583" s="49"/>
      <c r="X583" s="49"/>
      <c r="Y583" s="49"/>
      <c r="Z583" s="49"/>
    </row>
    <row r="584" spans="1:26" ht="15.75" customHeight="1" x14ac:dyDescent="0.2">
      <c r="A584" s="49"/>
      <c r="B584" s="49"/>
      <c r="C584" s="49"/>
      <c r="D584" s="49"/>
      <c r="E584" s="109"/>
      <c r="F584" s="109"/>
      <c r="G584" s="109"/>
      <c r="H584" s="109"/>
      <c r="I584" s="109"/>
      <c r="J584" s="109"/>
      <c r="K584" s="49"/>
      <c r="L584" s="49"/>
      <c r="M584" s="91"/>
      <c r="N584" s="49"/>
      <c r="O584" s="91"/>
      <c r="P584" s="49"/>
      <c r="Q584" s="49"/>
      <c r="R584" s="49"/>
      <c r="S584" s="49"/>
      <c r="T584" s="49"/>
      <c r="U584" s="49"/>
      <c r="V584" s="49"/>
      <c r="W584" s="49"/>
      <c r="X584" s="49"/>
      <c r="Y584" s="49"/>
      <c r="Z584" s="49"/>
    </row>
    <row r="585" spans="1:26" ht="15.75" customHeight="1" x14ac:dyDescent="0.2">
      <c r="A585" s="49"/>
      <c r="B585" s="49"/>
      <c r="C585" s="49"/>
      <c r="D585" s="49"/>
      <c r="E585" s="109"/>
      <c r="F585" s="109"/>
      <c r="G585" s="109"/>
      <c r="H585" s="109"/>
      <c r="I585" s="109"/>
      <c r="J585" s="109"/>
      <c r="K585" s="49"/>
      <c r="L585" s="49"/>
      <c r="M585" s="91"/>
      <c r="N585" s="49"/>
      <c r="O585" s="91"/>
      <c r="P585" s="49"/>
      <c r="Q585" s="49"/>
      <c r="R585" s="49"/>
      <c r="S585" s="49"/>
      <c r="T585" s="49"/>
      <c r="U585" s="49"/>
      <c r="V585" s="49"/>
      <c r="W585" s="49"/>
      <c r="X585" s="49"/>
      <c r="Y585" s="49"/>
      <c r="Z585" s="49"/>
    </row>
    <row r="586" spans="1:26" ht="15.75" customHeight="1" x14ac:dyDescent="0.2">
      <c r="A586" s="49"/>
      <c r="B586" s="49"/>
      <c r="C586" s="49"/>
      <c r="D586" s="49"/>
      <c r="E586" s="109"/>
      <c r="F586" s="109"/>
      <c r="G586" s="109"/>
      <c r="H586" s="109"/>
      <c r="I586" s="109"/>
      <c r="J586" s="109"/>
      <c r="K586" s="49"/>
      <c r="L586" s="49"/>
      <c r="M586" s="91"/>
      <c r="N586" s="49"/>
      <c r="O586" s="91"/>
      <c r="P586" s="49"/>
      <c r="Q586" s="49"/>
      <c r="R586" s="49"/>
      <c r="S586" s="49"/>
      <c r="T586" s="49"/>
      <c r="U586" s="49"/>
      <c r="V586" s="49"/>
      <c r="W586" s="49"/>
      <c r="X586" s="49"/>
      <c r="Y586" s="49"/>
      <c r="Z586" s="49"/>
    </row>
    <row r="587" spans="1:26" ht="15.75" customHeight="1" x14ac:dyDescent="0.2">
      <c r="A587" s="49"/>
      <c r="B587" s="49"/>
      <c r="C587" s="49"/>
      <c r="D587" s="49"/>
      <c r="E587" s="109"/>
      <c r="F587" s="109"/>
      <c r="G587" s="109"/>
      <c r="H587" s="109"/>
      <c r="I587" s="109"/>
      <c r="J587" s="109"/>
      <c r="K587" s="49"/>
      <c r="L587" s="49"/>
      <c r="M587" s="91"/>
      <c r="N587" s="49"/>
      <c r="O587" s="91"/>
      <c r="P587" s="49"/>
      <c r="Q587" s="49"/>
      <c r="R587" s="49"/>
      <c r="S587" s="49"/>
      <c r="T587" s="49"/>
      <c r="U587" s="49"/>
      <c r="V587" s="49"/>
      <c r="W587" s="49"/>
      <c r="X587" s="49"/>
      <c r="Y587" s="49"/>
      <c r="Z587" s="49"/>
    </row>
    <row r="588" spans="1:26" ht="15.75" customHeight="1" x14ac:dyDescent="0.2">
      <c r="A588" s="49"/>
      <c r="B588" s="49"/>
      <c r="C588" s="49"/>
      <c r="D588" s="49"/>
      <c r="E588" s="109"/>
      <c r="F588" s="109"/>
      <c r="G588" s="109"/>
      <c r="H588" s="109"/>
      <c r="I588" s="109"/>
      <c r="J588" s="109"/>
      <c r="K588" s="49"/>
      <c r="L588" s="49"/>
      <c r="M588" s="91"/>
      <c r="N588" s="49"/>
      <c r="O588" s="91"/>
      <c r="P588" s="49"/>
      <c r="Q588" s="49"/>
      <c r="R588" s="49"/>
      <c r="S588" s="49"/>
      <c r="T588" s="49"/>
      <c r="U588" s="49"/>
      <c r="V588" s="49"/>
      <c r="W588" s="49"/>
      <c r="X588" s="49"/>
      <c r="Y588" s="49"/>
      <c r="Z588" s="49"/>
    </row>
    <row r="589" spans="1:26" ht="15.75" customHeight="1" x14ac:dyDescent="0.2">
      <c r="A589" s="49"/>
      <c r="B589" s="49"/>
      <c r="C589" s="49"/>
      <c r="D589" s="49"/>
      <c r="E589" s="109"/>
      <c r="F589" s="109"/>
      <c r="G589" s="109"/>
      <c r="H589" s="109"/>
      <c r="I589" s="109"/>
      <c r="J589" s="109"/>
      <c r="K589" s="49"/>
      <c r="L589" s="49"/>
      <c r="M589" s="91"/>
      <c r="N589" s="49"/>
      <c r="O589" s="91"/>
      <c r="P589" s="49"/>
      <c r="Q589" s="49"/>
      <c r="R589" s="49"/>
      <c r="S589" s="49"/>
      <c r="T589" s="49"/>
      <c r="U589" s="49"/>
      <c r="V589" s="49"/>
      <c r="W589" s="49"/>
      <c r="X589" s="49"/>
      <c r="Y589" s="49"/>
      <c r="Z589" s="49"/>
    </row>
    <row r="590" spans="1:26" ht="15.75" customHeight="1" x14ac:dyDescent="0.2">
      <c r="A590" s="49"/>
      <c r="B590" s="49"/>
      <c r="C590" s="49"/>
      <c r="D590" s="49"/>
      <c r="E590" s="109"/>
      <c r="F590" s="109"/>
      <c r="G590" s="109"/>
      <c r="H590" s="109"/>
      <c r="I590" s="109"/>
      <c r="J590" s="109"/>
      <c r="K590" s="49"/>
      <c r="L590" s="49"/>
      <c r="M590" s="91"/>
      <c r="N590" s="49"/>
      <c r="O590" s="91"/>
      <c r="P590" s="49"/>
      <c r="Q590" s="49"/>
      <c r="R590" s="49"/>
      <c r="S590" s="49"/>
      <c r="T590" s="49"/>
      <c r="U590" s="49"/>
      <c r="V590" s="49"/>
      <c r="W590" s="49"/>
      <c r="X590" s="49"/>
      <c r="Y590" s="49"/>
      <c r="Z590" s="49"/>
    </row>
    <row r="591" spans="1:26" ht="15.75" customHeight="1" x14ac:dyDescent="0.2">
      <c r="A591" s="49"/>
      <c r="B591" s="49"/>
      <c r="C591" s="49"/>
      <c r="D591" s="49"/>
      <c r="E591" s="109"/>
      <c r="F591" s="109"/>
      <c r="G591" s="109"/>
      <c r="H591" s="109"/>
      <c r="I591" s="109"/>
      <c r="J591" s="109"/>
      <c r="K591" s="49"/>
      <c r="L591" s="49"/>
      <c r="M591" s="91"/>
      <c r="N591" s="49"/>
      <c r="O591" s="91"/>
      <c r="P591" s="49"/>
      <c r="Q591" s="49"/>
      <c r="R591" s="49"/>
      <c r="S591" s="49"/>
      <c r="T591" s="49"/>
      <c r="U591" s="49"/>
      <c r="V591" s="49"/>
      <c r="W591" s="49"/>
      <c r="X591" s="49"/>
      <c r="Y591" s="49"/>
      <c r="Z591" s="49"/>
    </row>
    <row r="592" spans="1:26" ht="15.75" customHeight="1" x14ac:dyDescent="0.2">
      <c r="A592" s="49"/>
      <c r="B592" s="49"/>
      <c r="C592" s="49"/>
      <c r="D592" s="49"/>
      <c r="E592" s="109"/>
      <c r="F592" s="109"/>
      <c r="G592" s="109"/>
      <c r="H592" s="109"/>
      <c r="I592" s="109"/>
      <c r="J592" s="109"/>
      <c r="K592" s="49"/>
      <c r="L592" s="49"/>
      <c r="M592" s="91"/>
      <c r="N592" s="49"/>
      <c r="O592" s="91"/>
      <c r="P592" s="49"/>
      <c r="Q592" s="49"/>
      <c r="R592" s="49"/>
      <c r="S592" s="49"/>
      <c r="T592" s="49"/>
      <c r="U592" s="49"/>
      <c r="V592" s="49"/>
      <c r="W592" s="49"/>
      <c r="X592" s="49"/>
      <c r="Y592" s="49"/>
      <c r="Z592" s="49"/>
    </row>
    <row r="593" spans="1:26" ht="15.75" customHeight="1" x14ac:dyDescent="0.2">
      <c r="A593" s="49"/>
      <c r="B593" s="49"/>
      <c r="C593" s="49"/>
      <c r="D593" s="49"/>
      <c r="E593" s="109"/>
      <c r="F593" s="109"/>
      <c r="G593" s="109"/>
      <c r="H593" s="109"/>
      <c r="I593" s="109"/>
      <c r="J593" s="109"/>
      <c r="K593" s="49"/>
      <c r="L593" s="49"/>
      <c r="M593" s="91"/>
      <c r="N593" s="49"/>
      <c r="O593" s="91"/>
      <c r="P593" s="49"/>
      <c r="Q593" s="49"/>
      <c r="R593" s="49"/>
      <c r="S593" s="49"/>
      <c r="T593" s="49"/>
      <c r="U593" s="49"/>
      <c r="V593" s="49"/>
      <c r="W593" s="49"/>
      <c r="X593" s="49"/>
      <c r="Y593" s="49"/>
      <c r="Z593" s="49"/>
    </row>
    <row r="594" spans="1:26" ht="15.75" customHeight="1" x14ac:dyDescent="0.2">
      <c r="A594" s="49"/>
      <c r="B594" s="49"/>
      <c r="C594" s="49"/>
      <c r="D594" s="49"/>
      <c r="E594" s="109"/>
      <c r="F594" s="109"/>
      <c r="G594" s="109"/>
      <c r="H594" s="109"/>
      <c r="I594" s="109"/>
      <c r="J594" s="109"/>
      <c r="K594" s="49"/>
      <c r="L594" s="49"/>
      <c r="M594" s="91"/>
      <c r="N594" s="49"/>
      <c r="O594" s="91"/>
      <c r="P594" s="49"/>
      <c r="Q594" s="49"/>
      <c r="R594" s="49"/>
      <c r="S594" s="49"/>
      <c r="T594" s="49"/>
      <c r="U594" s="49"/>
      <c r="V594" s="49"/>
      <c r="W594" s="49"/>
      <c r="X594" s="49"/>
      <c r="Y594" s="49"/>
      <c r="Z594" s="49"/>
    </row>
    <row r="595" spans="1:26" ht="15.75" customHeight="1" x14ac:dyDescent="0.2">
      <c r="A595" s="49"/>
      <c r="B595" s="49"/>
      <c r="C595" s="49"/>
      <c r="D595" s="49"/>
      <c r="E595" s="109"/>
      <c r="F595" s="109"/>
      <c r="G595" s="109"/>
      <c r="H595" s="109"/>
      <c r="I595" s="109"/>
      <c r="J595" s="109"/>
      <c r="K595" s="49"/>
      <c r="L595" s="49"/>
      <c r="M595" s="91"/>
      <c r="N595" s="49"/>
      <c r="O595" s="91"/>
      <c r="P595" s="49"/>
      <c r="Q595" s="49"/>
      <c r="R595" s="49"/>
      <c r="S595" s="49"/>
      <c r="T595" s="49"/>
      <c r="U595" s="49"/>
      <c r="V595" s="49"/>
      <c r="W595" s="49"/>
      <c r="X595" s="49"/>
      <c r="Y595" s="49"/>
      <c r="Z595" s="49"/>
    </row>
    <row r="596" spans="1:26" ht="15.75" customHeight="1" x14ac:dyDescent="0.2">
      <c r="A596" s="49"/>
      <c r="B596" s="49"/>
      <c r="C596" s="49"/>
      <c r="D596" s="49"/>
      <c r="E596" s="109"/>
      <c r="F596" s="109"/>
      <c r="G596" s="109"/>
      <c r="H596" s="109"/>
      <c r="I596" s="109"/>
      <c r="J596" s="109"/>
      <c r="K596" s="49"/>
      <c r="L596" s="49"/>
      <c r="M596" s="91"/>
      <c r="N596" s="49"/>
      <c r="O596" s="91"/>
      <c r="P596" s="49"/>
      <c r="Q596" s="49"/>
      <c r="R596" s="49"/>
      <c r="S596" s="49"/>
      <c r="T596" s="49"/>
      <c r="U596" s="49"/>
      <c r="V596" s="49"/>
      <c r="W596" s="49"/>
      <c r="X596" s="49"/>
      <c r="Y596" s="49"/>
      <c r="Z596" s="49"/>
    </row>
    <row r="597" spans="1:26" ht="15.75" customHeight="1" x14ac:dyDescent="0.2">
      <c r="A597" s="49"/>
      <c r="B597" s="49"/>
      <c r="C597" s="49"/>
      <c r="D597" s="49"/>
      <c r="E597" s="109"/>
      <c r="F597" s="109"/>
      <c r="G597" s="109"/>
      <c r="H597" s="109"/>
      <c r="I597" s="109"/>
      <c r="J597" s="109"/>
      <c r="K597" s="49"/>
      <c r="L597" s="49"/>
      <c r="M597" s="91"/>
      <c r="N597" s="49"/>
      <c r="O597" s="91"/>
      <c r="P597" s="49"/>
      <c r="Q597" s="49"/>
      <c r="R597" s="49"/>
      <c r="S597" s="49"/>
      <c r="T597" s="49"/>
      <c r="U597" s="49"/>
      <c r="V597" s="49"/>
      <c r="W597" s="49"/>
      <c r="X597" s="49"/>
      <c r="Y597" s="49"/>
      <c r="Z597" s="49"/>
    </row>
    <row r="598" spans="1:26" ht="15.75" customHeight="1" x14ac:dyDescent="0.2">
      <c r="A598" s="49"/>
      <c r="B598" s="49"/>
      <c r="C598" s="49"/>
      <c r="D598" s="49"/>
      <c r="E598" s="109"/>
      <c r="F598" s="109"/>
      <c r="G598" s="109"/>
      <c r="H598" s="109"/>
      <c r="I598" s="109"/>
      <c r="J598" s="109"/>
      <c r="K598" s="49"/>
      <c r="L598" s="49"/>
      <c r="M598" s="91"/>
      <c r="N598" s="49"/>
      <c r="O598" s="91"/>
      <c r="P598" s="49"/>
      <c r="Q598" s="49"/>
      <c r="R598" s="49"/>
      <c r="S598" s="49"/>
      <c r="T598" s="49"/>
      <c r="U598" s="49"/>
      <c r="V598" s="49"/>
      <c r="W598" s="49"/>
      <c r="X598" s="49"/>
      <c r="Y598" s="49"/>
      <c r="Z598" s="49"/>
    </row>
    <row r="599" spans="1:26" ht="15.75" customHeight="1" x14ac:dyDescent="0.2">
      <c r="A599" s="49"/>
      <c r="B599" s="49"/>
      <c r="C599" s="49"/>
      <c r="D599" s="49"/>
      <c r="E599" s="109"/>
      <c r="F599" s="109"/>
      <c r="G599" s="109"/>
      <c r="H599" s="109"/>
      <c r="I599" s="109"/>
      <c r="J599" s="109"/>
      <c r="K599" s="49"/>
      <c r="L599" s="49"/>
      <c r="M599" s="91"/>
      <c r="N599" s="49"/>
      <c r="O599" s="91"/>
      <c r="P599" s="49"/>
      <c r="Q599" s="49"/>
      <c r="R599" s="49"/>
      <c r="S599" s="49"/>
      <c r="T599" s="49"/>
      <c r="U599" s="49"/>
      <c r="V599" s="49"/>
      <c r="W599" s="49"/>
      <c r="X599" s="49"/>
      <c r="Y599" s="49"/>
      <c r="Z599" s="49"/>
    </row>
    <row r="600" spans="1:26" ht="15.75" customHeight="1" x14ac:dyDescent="0.2">
      <c r="A600" s="49"/>
      <c r="B600" s="49"/>
      <c r="C600" s="49"/>
      <c r="D600" s="49"/>
      <c r="E600" s="109"/>
      <c r="F600" s="109"/>
      <c r="G600" s="109"/>
      <c r="H600" s="109"/>
      <c r="I600" s="109"/>
      <c r="J600" s="109"/>
      <c r="K600" s="49"/>
      <c r="L600" s="49"/>
      <c r="M600" s="91"/>
      <c r="N600" s="49"/>
      <c r="O600" s="91"/>
      <c r="P600" s="49"/>
      <c r="Q600" s="49"/>
      <c r="R600" s="49"/>
      <c r="S600" s="49"/>
      <c r="T600" s="49"/>
      <c r="U600" s="49"/>
      <c r="V600" s="49"/>
      <c r="W600" s="49"/>
      <c r="X600" s="49"/>
      <c r="Y600" s="49"/>
      <c r="Z600" s="49"/>
    </row>
    <row r="601" spans="1:26" ht="15.75" customHeight="1" x14ac:dyDescent="0.2">
      <c r="A601" s="49"/>
      <c r="B601" s="49"/>
      <c r="C601" s="49"/>
      <c r="D601" s="49"/>
      <c r="E601" s="109"/>
      <c r="F601" s="109"/>
      <c r="G601" s="109"/>
      <c r="H601" s="109"/>
      <c r="I601" s="109"/>
      <c r="J601" s="109"/>
      <c r="K601" s="49"/>
      <c r="L601" s="49"/>
      <c r="M601" s="91"/>
      <c r="N601" s="49"/>
      <c r="O601" s="91"/>
      <c r="P601" s="49"/>
      <c r="Q601" s="49"/>
      <c r="R601" s="49"/>
      <c r="S601" s="49"/>
      <c r="T601" s="49"/>
      <c r="U601" s="49"/>
      <c r="V601" s="49"/>
      <c r="W601" s="49"/>
      <c r="X601" s="49"/>
      <c r="Y601" s="49"/>
      <c r="Z601" s="49"/>
    </row>
    <row r="602" spans="1:26" ht="15.75" customHeight="1" x14ac:dyDescent="0.2">
      <c r="A602" s="49"/>
      <c r="B602" s="49"/>
      <c r="C602" s="49"/>
      <c r="D602" s="49"/>
      <c r="E602" s="109"/>
      <c r="F602" s="109"/>
      <c r="G602" s="109"/>
      <c r="H602" s="109"/>
      <c r="I602" s="109"/>
      <c r="J602" s="109"/>
      <c r="K602" s="49"/>
      <c r="L602" s="49"/>
      <c r="M602" s="91"/>
      <c r="N602" s="49"/>
      <c r="O602" s="91"/>
      <c r="P602" s="49"/>
      <c r="Q602" s="49"/>
      <c r="R602" s="49"/>
      <c r="S602" s="49"/>
      <c r="T602" s="49"/>
      <c r="U602" s="49"/>
      <c r="V602" s="49"/>
      <c r="W602" s="49"/>
      <c r="X602" s="49"/>
      <c r="Y602" s="49"/>
      <c r="Z602" s="49"/>
    </row>
    <row r="603" spans="1:26" ht="15.75" customHeight="1" x14ac:dyDescent="0.2">
      <c r="A603" s="49"/>
      <c r="B603" s="49"/>
      <c r="C603" s="49"/>
      <c r="D603" s="49"/>
      <c r="E603" s="109"/>
      <c r="F603" s="109"/>
      <c r="G603" s="109"/>
      <c r="H603" s="109"/>
      <c r="I603" s="109"/>
      <c r="J603" s="109"/>
      <c r="K603" s="49"/>
      <c r="L603" s="49"/>
      <c r="M603" s="91"/>
      <c r="N603" s="49"/>
      <c r="O603" s="91"/>
      <c r="P603" s="49"/>
      <c r="Q603" s="49"/>
      <c r="R603" s="49"/>
      <c r="S603" s="49"/>
      <c r="T603" s="49"/>
      <c r="U603" s="49"/>
      <c r="V603" s="49"/>
      <c r="W603" s="49"/>
      <c r="X603" s="49"/>
      <c r="Y603" s="49"/>
      <c r="Z603" s="49"/>
    </row>
    <row r="604" spans="1:26" ht="15.75" customHeight="1" x14ac:dyDescent="0.2">
      <c r="A604" s="49"/>
      <c r="B604" s="49"/>
      <c r="C604" s="49"/>
      <c r="D604" s="49"/>
      <c r="E604" s="109"/>
      <c r="F604" s="109"/>
      <c r="G604" s="109"/>
      <c r="H604" s="109"/>
      <c r="I604" s="109"/>
      <c r="J604" s="109"/>
      <c r="K604" s="49"/>
      <c r="L604" s="49"/>
      <c r="M604" s="91"/>
      <c r="N604" s="49"/>
      <c r="O604" s="91"/>
      <c r="P604" s="49"/>
      <c r="Q604" s="49"/>
      <c r="R604" s="49"/>
      <c r="S604" s="49"/>
      <c r="T604" s="49"/>
      <c r="U604" s="49"/>
      <c r="V604" s="49"/>
      <c r="W604" s="49"/>
      <c r="X604" s="49"/>
      <c r="Y604" s="49"/>
      <c r="Z604" s="49"/>
    </row>
    <row r="605" spans="1:26" ht="15.75" customHeight="1" x14ac:dyDescent="0.2">
      <c r="A605" s="49"/>
      <c r="B605" s="49"/>
      <c r="C605" s="49"/>
      <c r="D605" s="49"/>
      <c r="E605" s="109"/>
      <c r="F605" s="109"/>
      <c r="G605" s="109"/>
      <c r="H605" s="109"/>
      <c r="I605" s="109"/>
      <c r="J605" s="109"/>
      <c r="K605" s="49"/>
      <c r="L605" s="49"/>
      <c r="M605" s="91"/>
      <c r="N605" s="49"/>
      <c r="O605" s="91"/>
      <c r="P605" s="49"/>
      <c r="Q605" s="49"/>
      <c r="R605" s="49"/>
      <c r="S605" s="49"/>
      <c r="T605" s="49"/>
      <c r="U605" s="49"/>
      <c r="V605" s="49"/>
      <c r="W605" s="49"/>
      <c r="X605" s="49"/>
      <c r="Y605" s="49"/>
      <c r="Z605" s="49"/>
    </row>
    <row r="606" spans="1:26" ht="15.75" customHeight="1" x14ac:dyDescent="0.2">
      <c r="A606" s="49"/>
      <c r="B606" s="49"/>
      <c r="C606" s="49"/>
      <c r="D606" s="49"/>
      <c r="E606" s="109"/>
      <c r="F606" s="109"/>
      <c r="G606" s="109"/>
      <c r="H606" s="109"/>
      <c r="I606" s="109"/>
      <c r="J606" s="109"/>
      <c r="K606" s="49"/>
      <c r="L606" s="49"/>
      <c r="M606" s="91"/>
      <c r="N606" s="49"/>
      <c r="O606" s="91"/>
      <c r="P606" s="49"/>
      <c r="Q606" s="49"/>
      <c r="R606" s="49"/>
      <c r="S606" s="49"/>
      <c r="T606" s="49"/>
      <c r="U606" s="49"/>
      <c r="V606" s="49"/>
      <c r="W606" s="49"/>
      <c r="X606" s="49"/>
      <c r="Y606" s="49"/>
      <c r="Z606" s="49"/>
    </row>
    <row r="607" spans="1:26" ht="15.75" customHeight="1" x14ac:dyDescent="0.2">
      <c r="A607" s="49"/>
      <c r="B607" s="49"/>
      <c r="C607" s="49"/>
      <c r="D607" s="49"/>
      <c r="E607" s="109"/>
      <c r="F607" s="109"/>
      <c r="G607" s="109"/>
      <c r="H607" s="109"/>
      <c r="I607" s="109"/>
      <c r="J607" s="109"/>
      <c r="K607" s="49"/>
      <c r="L607" s="49"/>
      <c r="M607" s="91"/>
      <c r="N607" s="49"/>
      <c r="O607" s="91"/>
      <c r="P607" s="49"/>
      <c r="Q607" s="49"/>
      <c r="R607" s="49"/>
      <c r="S607" s="49"/>
      <c r="T607" s="49"/>
      <c r="U607" s="49"/>
      <c r="V607" s="49"/>
      <c r="W607" s="49"/>
      <c r="X607" s="49"/>
      <c r="Y607" s="49"/>
      <c r="Z607" s="49"/>
    </row>
    <row r="608" spans="1:26" ht="15.75" customHeight="1" x14ac:dyDescent="0.2">
      <c r="A608" s="49"/>
      <c r="B608" s="49"/>
      <c r="C608" s="49"/>
      <c r="D608" s="49"/>
      <c r="E608" s="109"/>
      <c r="F608" s="109"/>
      <c r="G608" s="109"/>
      <c r="H608" s="109"/>
      <c r="I608" s="109"/>
      <c r="J608" s="109"/>
      <c r="K608" s="49"/>
      <c r="L608" s="49"/>
      <c r="M608" s="91"/>
      <c r="N608" s="49"/>
      <c r="O608" s="91"/>
      <c r="P608" s="49"/>
      <c r="Q608" s="49"/>
      <c r="R608" s="49"/>
      <c r="S608" s="49"/>
      <c r="T608" s="49"/>
      <c r="U608" s="49"/>
      <c r="V608" s="49"/>
      <c r="W608" s="49"/>
      <c r="X608" s="49"/>
      <c r="Y608" s="49"/>
      <c r="Z608" s="49"/>
    </row>
    <row r="609" spans="1:26" ht="15.75" customHeight="1" x14ac:dyDescent="0.2">
      <c r="A609" s="49"/>
      <c r="B609" s="49"/>
      <c r="C609" s="49"/>
      <c r="D609" s="49"/>
      <c r="E609" s="109"/>
      <c r="F609" s="109"/>
      <c r="G609" s="109"/>
      <c r="H609" s="109"/>
      <c r="I609" s="109"/>
      <c r="J609" s="109"/>
      <c r="K609" s="49"/>
      <c r="L609" s="49"/>
      <c r="M609" s="91"/>
      <c r="N609" s="49"/>
      <c r="O609" s="91"/>
      <c r="P609" s="49"/>
      <c r="Q609" s="49"/>
      <c r="R609" s="49"/>
      <c r="S609" s="49"/>
      <c r="T609" s="49"/>
      <c r="U609" s="49"/>
      <c r="V609" s="49"/>
      <c r="W609" s="49"/>
      <c r="X609" s="49"/>
      <c r="Y609" s="49"/>
      <c r="Z609" s="49"/>
    </row>
    <row r="610" spans="1:26" ht="15.75" customHeight="1" x14ac:dyDescent="0.2">
      <c r="A610" s="49"/>
      <c r="B610" s="49"/>
      <c r="C610" s="49"/>
      <c r="D610" s="49"/>
      <c r="E610" s="109"/>
      <c r="F610" s="109"/>
      <c r="G610" s="109"/>
      <c r="H610" s="109"/>
      <c r="I610" s="109"/>
      <c r="J610" s="109"/>
      <c r="K610" s="49"/>
      <c r="L610" s="49"/>
      <c r="M610" s="91"/>
      <c r="N610" s="49"/>
      <c r="O610" s="91"/>
      <c r="P610" s="49"/>
      <c r="Q610" s="49"/>
      <c r="R610" s="49"/>
      <c r="S610" s="49"/>
      <c r="T610" s="49"/>
      <c r="U610" s="49"/>
      <c r="V610" s="49"/>
      <c r="W610" s="49"/>
      <c r="X610" s="49"/>
      <c r="Y610" s="49"/>
      <c r="Z610" s="49"/>
    </row>
    <row r="611" spans="1:26" ht="15.75" customHeight="1" x14ac:dyDescent="0.2">
      <c r="A611" s="49"/>
      <c r="B611" s="49"/>
      <c r="C611" s="49"/>
      <c r="D611" s="49"/>
      <c r="E611" s="109"/>
      <c r="F611" s="109"/>
      <c r="G611" s="109"/>
      <c r="H611" s="109"/>
      <c r="I611" s="109"/>
      <c r="J611" s="109"/>
      <c r="K611" s="49"/>
      <c r="L611" s="49"/>
      <c r="M611" s="91"/>
      <c r="N611" s="49"/>
      <c r="O611" s="91"/>
      <c r="P611" s="49"/>
      <c r="Q611" s="49"/>
      <c r="R611" s="49"/>
      <c r="S611" s="49"/>
      <c r="T611" s="49"/>
      <c r="U611" s="49"/>
      <c r="V611" s="49"/>
      <c r="W611" s="49"/>
      <c r="X611" s="49"/>
      <c r="Y611" s="49"/>
      <c r="Z611" s="49"/>
    </row>
    <row r="612" spans="1:26" ht="15.75" customHeight="1" x14ac:dyDescent="0.2">
      <c r="A612" s="49"/>
      <c r="B612" s="49"/>
      <c r="C612" s="49"/>
      <c r="D612" s="49"/>
      <c r="E612" s="109"/>
      <c r="F612" s="109"/>
      <c r="G612" s="109"/>
      <c r="H612" s="109"/>
      <c r="I612" s="109"/>
      <c r="J612" s="109"/>
      <c r="K612" s="49"/>
      <c r="L612" s="49"/>
      <c r="M612" s="91"/>
      <c r="N612" s="49"/>
      <c r="O612" s="91"/>
      <c r="P612" s="49"/>
      <c r="Q612" s="49"/>
      <c r="R612" s="49"/>
      <c r="S612" s="49"/>
      <c r="T612" s="49"/>
      <c r="U612" s="49"/>
      <c r="V612" s="49"/>
      <c r="W612" s="49"/>
      <c r="X612" s="49"/>
      <c r="Y612" s="49"/>
      <c r="Z612" s="49"/>
    </row>
    <row r="613" spans="1:26" ht="15.75" customHeight="1" x14ac:dyDescent="0.2">
      <c r="A613" s="49"/>
      <c r="B613" s="49"/>
      <c r="C613" s="49"/>
      <c r="D613" s="49"/>
      <c r="E613" s="109"/>
      <c r="F613" s="109"/>
      <c r="G613" s="109"/>
      <c r="H613" s="109"/>
      <c r="I613" s="109"/>
      <c r="J613" s="109"/>
      <c r="K613" s="49"/>
      <c r="L613" s="49"/>
      <c r="M613" s="91"/>
      <c r="N613" s="49"/>
      <c r="O613" s="91"/>
      <c r="P613" s="49"/>
      <c r="Q613" s="49"/>
      <c r="R613" s="49"/>
      <c r="S613" s="49"/>
      <c r="T613" s="49"/>
      <c r="U613" s="49"/>
      <c r="V613" s="49"/>
      <c r="W613" s="49"/>
      <c r="X613" s="49"/>
      <c r="Y613" s="49"/>
      <c r="Z613" s="49"/>
    </row>
    <row r="614" spans="1:26" ht="15.75" customHeight="1" x14ac:dyDescent="0.2">
      <c r="A614" s="49"/>
      <c r="B614" s="49"/>
      <c r="C614" s="49"/>
      <c r="D614" s="49"/>
      <c r="E614" s="109"/>
      <c r="F614" s="109"/>
      <c r="G614" s="109"/>
      <c r="H614" s="109"/>
      <c r="I614" s="109"/>
      <c r="J614" s="109"/>
      <c r="K614" s="49"/>
      <c r="L614" s="49"/>
      <c r="M614" s="91"/>
      <c r="N614" s="49"/>
      <c r="O614" s="91"/>
      <c r="P614" s="49"/>
      <c r="Q614" s="49"/>
      <c r="R614" s="49"/>
      <c r="S614" s="49"/>
      <c r="T614" s="49"/>
      <c r="U614" s="49"/>
      <c r="V614" s="49"/>
      <c r="W614" s="49"/>
      <c r="X614" s="49"/>
      <c r="Y614" s="49"/>
      <c r="Z614" s="49"/>
    </row>
    <row r="615" spans="1:26" ht="15.75" customHeight="1" x14ac:dyDescent="0.2">
      <c r="A615" s="49"/>
      <c r="B615" s="49"/>
      <c r="C615" s="49"/>
      <c r="D615" s="49"/>
      <c r="E615" s="109"/>
      <c r="F615" s="109"/>
      <c r="G615" s="109"/>
      <c r="H615" s="109"/>
      <c r="I615" s="109"/>
      <c r="J615" s="109"/>
      <c r="K615" s="49"/>
      <c r="L615" s="49"/>
      <c r="M615" s="91"/>
      <c r="N615" s="49"/>
      <c r="O615" s="91"/>
      <c r="P615" s="49"/>
      <c r="Q615" s="49"/>
      <c r="R615" s="49"/>
      <c r="S615" s="49"/>
      <c r="T615" s="49"/>
      <c r="U615" s="49"/>
      <c r="V615" s="49"/>
      <c r="W615" s="49"/>
      <c r="X615" s="49"/>
      <c r="Y615" s="49"/>
      <c r="Z615" s="49"/>
    </row>
    <row r="616" spans="1:26" ht="15.75" customHeight="1" x14ac:dyDescent="0.2">
      <c r="A616" s="49"/>
      <c r="B616" s="49"/>
      <c r="C616" s="49"/>
      <c r="D616" s="49"/>
      <c r="E616" s="109"/>
      <c r="F616" s="109"/>
      <c r="G616" s="109"/>
      <c r="H616" s="109"/>
      <c r="I616" s="109"/>
      <c r="J616" s="109"/>
      <c r="K616" s="49"/>
      <c r="L616" s="49"/>
      <c r="M616" s="91"/>
      <c r="N616" s="49"/>
      <c r="O616" s="91"/>
      <c r="P616" s="49"/>
      <c r="Q616" s="49"/>
      <c r="R616" s="49"/>
      <c r="S616" s="49"/>
      <c r="T616" s="49"/>
      <c r="U616" s="49"/>
      <c r="V616" s="49"/>
      <c r="W616" s="49"/>
      <c r="X616" s="49"/>
      <c r="Y616" s="49"/>
      <c r="Z616" s="49"/>
    </row>
    <row r="617" spans="1:26" ht="15.75" customHeight="1" x14ac:dyDescent="0.2">
      <c r="A617" s="49"/>
      <c r="B617" s="49"/>
      <c r="C617" s="49"/>
      <c r="D617" s="49"/>
      <c r="E617" s="109"/>
      <c r="F617" s="109"/>
      <c r="G617" s="109"/>
      <c r="H617" s="109"/>
      <c r="I617" s="109"/>
      <c r="J617" s="109"/>
      <c r="K617" s="49"/>
      <c r="L617" s="49"/>
      <c r="M617" s="91"/>
      <c r="N617" s="49"/>
      <c r="O617" s="91"/>
      <c r="P617" s="49"/>
      <c r="Q617" s="49"/>
      <c r="R617" s="49"/>
      <c r="S617" s="49"/>
      <c r="T617" s="49"/>
      <c r="U617" s="49"/>
      <c r="V617" s="49"/>
      <c r="W617" s="49"/>
      <c r="X617" s="49"/>
      <c r="Y617" s="49"/>
      <c r="Z617" s="49"/>
    </row>
    <row r="618" spans="1:26" ht="15.75" customHeight="1" x14ac:dyDescent="0.2">
      <c r="A618" s="49"/>
      <c r="B618" s="49"/>
      <c r="C618" s="49"/>
      <c r="D618" s="49"/>
      <c r="E618" s="109"/>
      <c r="F618" s="109"/>
      <c r="G618" s="109"/>
      <c r="H618" s="109"/>
      <c r="I618" s="109"/>
      <c r="J618" s="109"/>
      <c r="K618" s="49"/>
      <c r="L618" s="49"/>
      <c r="M618" s="91"/>
      <c r="N618" s="49"/>
      <c r="O618" s="91"/>
      <c r="P618" s="49"/>
      <c r="Q618" s="49"/>
      <c r="R618" s="49"/>
      <c r="S618" s="49"/>
      <c r="T618" s="49"/>
      <c r="U618" s="49"/>
      <c r="V618" s="49"/>
      <c r="W618" s="49"/>
      <c r="X618" s="49"/>
      <c r="Y618" s="49"/>
      <c r="Z618" s="49"/>
    </row>
    <row r="619" spans="1:26" ht="15.75" customHeight="1" x14ac:dyDescent="0.2">
      <c r="A619" s="49"/>
      <c r="B619" s="49"/>
      <c r="C619" s="49"/>
      <c r="D619" s="49"/>
      <c r="E619" s="109"/>
      <c r="F619" s="109"/>
      <c r="G619" s="109"/>
      <c r="H619" s="109"/>
      <c r="I619" s="109"/>
      <c r="J619" s="109"/>
      <c r="K619" s="49"/>
      <c r="L619" s="49"/>
      <c r="M619" s="91"/>
      <c r="N619" s="49"/>
      <c r="O619" s="91"/>
      <c r="P619" s="49"/>
      <c r="Q619" s="49"/>
      <c r="R619" s="49"/>
      <c r="S619" s="49"/>
      <c r="T619" s="49"/>
      <c r="U619" s="49"/>
      <c r="V619" s="49"/>
      <c r="W619" s="49"/>
      <c r="X619" s="49"/>
      <c r="Y619" s="49"/>
      <c r="Z619" s="49"/>
    </row>
    <row r="620" spans="1:26" ht="15.75" customHeight="1" x14ac:dyDescent="0.2">
      <c r="A620" s="49"/>
      <c r="B620" s="49"/>
      <c r="C620" s="49"/>
      <c r="D620" s="49"/>
      <c r="E620" s="109"/>
      <c r="F620" s="109"/>
      <c r="G620" s="109"/>
      <c r="H620" s="109"/>
      <c r="I620" s="109"/>
      <c r="J620" s="109"/>
      <c r="K620" s="49"/>
      <c r="L620" s="49"/>
      <c r="M620" s="91"/>
      <c r="N620" s="49"/>
      <c r="O620" s="91"/>
      <c r="P620" s="49"/>
      <c r="Q620" s="49"/>
      <c r="R620" s="49"/>
      <c r="S620" s="49"/>
      <c r="T620" s="49"/>
      <c r="U620" s="49"/>
      <c r="V620" s="49"/>
      <c r="W620" s="49"/>
      <c r="X620" s="49"/>
      <c r="Y620" s="49"/>
      <c r="Z620" s="49"/>
    </row>
    <row r="621" spans="1:26" ht="15.75" customHeight="1" x14ac:dyDescent="0.2">
      <c r="A621" s="49"/>
      <c r="B621" s="49"/>
      <c r="C621" s="49"/>
      <c r="D621" s="49"/>
      <c r="E621" s="109"/>
      <c r="F621" s="109"/>
      <c r="G621" s="109"/>
      <c r="H621" s="109"/>
      <c r="I621" s="109"/>
      <c r="J621" s="109"/>
      <c r="K621" s="49"/>
      <c r="L621" s="49"/>
      <c r="M621" s="91"/>
      <c r="N621" s="49"/>
      <c r="O621" s="91"/>
      <c r="P621" s="49"/>
      <c r="Q621" s="49"/>
      <c r="R621" s="49"/>
      <c r="S621" s="49"/>
      <c r="T621" s="49"/>
      <c r="U621" s="49"/>
      <c r="V621" s="49"/>
      <c r="W621" s="49"/>
      <c r="X621" s="49"/>
      <c r="Y621" s="49"/>
      <c r="Z621" s="49"/>
    </row>
    <row r="622" spans="1:26" ht="15.75" customHeight="1" x14ac:dyDescent="0.2">
      <c r="A622" s="49"/>
      <c r="B622" s="49"/>
      <c r="C622" s="49"/>
      <c r="D622" s="49"/>
      <c r="E622" s="109"/>
      <c r="F622" s="109"/>
      <c r="G622" s="109"/>
      <c r="H622" s="109"/>
      <c r="I622" s="109"/>
      <c r="J622" s="109"/>
      <c r="K622" s="49"/>
      <c r="L622" s="49"/>
      <c r="M622" s="91"/>
      <c r="N622" s="49"/>
      <c r="O622" s="91"/>
      <c r="P622" s="49"/>
      <c r="Q622" s="49"/>
      <c r="R622" s="49"/>
      <c r="S622" s="49"/>
      <c r="T622" s="49"/>
      <c r="U622" s="49"/>
      <c r="V622" s="49"/>
      <c r="W622" s="49"/>
      <c r="X622" s="49"/>
      <c r="Y622" s="49"/>
      <c r="Z622" s="49"/>
    </row>
    <row r="623" spans="1:26" ht="15.75" customHeight="1" x14ac:dyDescent="0.2">
      <c r="A623" s="49"/>
      <c r="B623" s="49"/>
      <c r="C623" s="49"/>
      <c r="D623" s="49"/>
      <c r="E623" s="109"/>
      <c r="F623" s="109"/>
      <c r="G623" s="109"/>
      <c r="H623" s="109"/>
      <c r="I623" s="109"/>
      <c r="J623" s="109"/>
      <c r="K623" s="49"/>
      <c r="L623" s="49"/>
      <c r="M623" s="91"/>
      <c r="N623" s="49"/>
      <c r="O623" s="91"/>
      <c r="P623" s="49"/>
      <c r="Q623" s="49"/>
      <c r="R623" s="49"/>
      <c r="S623" s="49"/>
      <c r="T623" s="49"/>
      <c r="U623" s="49"/>
      <c r="V623" s="49"/>
      <c r="W623" s="49"/>
      <c r="X623" s="49"/>
      <c r="Y623" s="49"/>
      <c r="Z623" s="49"/>
    </row>
    <row r="624" spans="1:26" ht="15.75" customHeight="1" x14ac:dyDescent="0.2">
      <c r="A624" s="49"/>
      <c r="B624" s="49"/>
      <c r="C624" s="49"/>
      <c r="D624" s="49"/>
      <c r="E624" s="109"/>
      <c r="F624" s="109"/>
      <c r="G624" s="109"/>
      <c r="H624" s="109"/>
      <c r="I624" s="109"/>
      <c r="J624" s="109"/>
      <c r="K624" s="49"/>
      <c r="L624" s="49"/>
      <c r="M624" s="91"/>
      <c r="N624" s="49"/>
      <c r="O624" s="91"/>
      <c r="P624" s="49"/>
      <c r="Q624" s="49"/>
      <c r="R624" s="49"/>
      <c r="S624" s="49"/>
      <c r="T624" s="49"/>
      <c r="U624" s="49"/>
      <c r="V624" s="49"/>
      <c r="W624" s="49"/>
      <c r="X624" s="49"/>
      <c r="Y624" s="49"/>
      <c r="Z624" s="49"/>
    </row>
    <row r="625" spans="1:26" ht="15.75" customHeight="1" x14ac:dyDescent="0.2">
      <c r="A625" s="49"/>
      <c r="B625" s="49"/>
      <c r="C625" s="49"/>
      <c r="D625" s="49"/>
      <c r="E625" s="109"/>
      <c r="F625" s="109"/>
      <c r="G625" s="109"/>
      <c r="H625" s="109"/>
      <c r="I625" s="109"/>
      <c r="J625" s="109"/>
      <c r="K625" s="49"/>
      <c r="L625" s="49"/>
      <c r="M625" s="91"/>
      <c r="N625" s="49"/>
      <c r="O625" s="91"/>
      <c r="P625" s="49"/>
      <c r="Q625" s="49"/>
      <c r="R625" s="49"/>
      <c r="S625" s="49"/>
      <c r="T625" s="49"/>
      <c r="U625" s="49"/>
      <c r="V625" s="49"/>
      <c r="W625" s="49"/>
      <c r="X625" s="49"/>
      <c r="Y625" s="49"/>
      <c r="Z625" s="49"/>
    </row>
    <row r="626" spans="1:26" ht="15.75" customHeight="1" x14ac:dyDescent="0.2">
      <c r="A626" s="49"/>
      <c r="B626" s="49"/>
      <c r="C626" s="49"/>
      <c r="D626" s="49"/>
      <c r="E626" s="109"/>
      <c r="F626" s="109"/>
      <c r="G626" s="109"/>
      <c r="H626" s="109"/>
      <c r="I626" s="109"/>
      <c r="J626" s="109"/>
      <c r="K626" s="49"/>
      <c r="L626" s="49"/>
      <c r="M626" s="91"/>
      <c r="N626" s="49"/>
      <c r="O626" s="91"/>
      <c r="P626" s="49"/>
      <c r="Q626" s="49"/>
      <c r="R626" s="49"/>
      <c r="S626" s="49"/>
      <c r="T626" s="49"/>
      <c r="U626" s="49"/>
      <c r="V626" s="49"/>
      <c r="W626" s="49"/>
      <c r="X626" s="49"/>
      <c r="Y626" s="49"/>
      <c r="Z626" s="49"/>
    </row>
    <row r="627" spans="1:26" ht="15.75" customHeight="1" x14ac:dyDescent="0.2">
      <c r="A627" s="49"/>
      <c r="B627" s="49"/>
      <c r="C627" s="49"/>
      <c r="D627" s="49"/>
      <c r="E627" s="109"/>
      <c r="F627" s="109"/>
      <c r="G627" s="109"/>
      <c r="H627" s="109"/>
      <c r="I627" s="109"/>
      <c r="J627" s="109"/>
      <c r="K627" s="49"/>
      <c r="L627" s="49"/>
      <c r="M627" s="91"/>
      <c r="N627" s="49"/>
      <c r="O627" s="91"/>
      <c r="P627" s="49"/>
      <c r="Q627" s="49"/>
      <c r="R627" s="49"/>
      <c r="S627" s="49"/>
      <c r="T627" s="49"/>
      <c r="U627" s="49"/>
      <c r="V627" s="49"/>
      <c r="W627" s="49"/>
      <c r="X627" s="49"/>
      <c r="Y627" s="49"/>
      <c r="Z627" s="49"/>
    </row>
    <row r="628" spans="1:26" ht="15.75" customHeight="1" x14ac:dyDescent="0.2">
      <c r="A628" s="49"/>
      <c r="B628" s="49"/>
      <c r="C628" s="49"/>
      <c r="D628" s="49"/>
      <c r="E628" s="109"/>
      <c r="F628" s="109"/>
      <c r="G628" s="109"/>
      <c r="H628" s="109"/>
      <c r="I628" s="109"/>
      <c r="J628" s="109"/>
      <c r="K628" s="49"/>
      <c r="L628" s="49"/>
      <c r="M628" s="91"/>
      <c r="N628" s="49"/>
      <c r="O628" s="91"/>
      <c r="P628" s="49"/>
      <c r="Q628" s="49"/>
      <c r="R628" s="49"/>
      <c r="S628" s="49"/>
      <c r="T628" s="49"/>
      <c r="U628" s="49"/>
      <c r="V628" s="49"/>
      <c r="W628" s="49"/>
      <c r="X628" s="49"/>
      <c r="Y628" s="49"/>
      <c r="Z628" s="49"/>
    </row>
    <row r="629" spans="1:26" ht="15.75" customHeight="1" x14ac:dyDescent="0.2">
      <c r="A629" s="49"/>
      <c r="B629" s="49"/>
      <c r="C629" s="49"/>
      <c r="D629" s="49"/>
      <c r="E629" s="109"/>
      <c r="F629" s="109"/>
      <c r="G629" s="109"/>
      <c r="H629" s="109"/>
      <c r="I629" s="109"/>
      <c r="J629" s="109"/>
      <c r="K629" s="49"/>
      <c r="L629" s="49"/>
      <c r="M629" s="91"/>
      <c r="N629" s="49"/>
      <c r="O629" s="91"/>
      <c r="P629" s="49"/>
      <c r="Q629" s="49"/>
      <c r="R629" s="49"/>
      <c r="S629" s="49"/>
      <c r="T629" s="49"/>
      <c r="U629" s="49"/>
      <c r="V629" s="49"/>
      <c r="W629" s="49"/>
      <c r="X629" s="49"/>
      <c r="Y629" s="49"/>
      <c r="Z629" s="49"/>
    </row>
    <row r="630" spans="1:26" ht="15.75" customHeight="1" x14ac:dyDescent="0.2">
      <c r="A630" s="49"/>
      <c r="B630" s="49"/>
      <c r="C630" s="49"/>
      <c r="D630" s="49"/>
      <c r="E630" s="109"/>
      <c r="F630" s="109"/>
      <c r="G630" s="109"/>
      <c r="H630" s="109"/>
      <c r="I630" s="109"/>
      <c r="J630" s="109"/>
      <c r="K630" s="49"/>
      <c r="L630" s="49"/>
      <c r="M630" s="91"/>
      <c r="N630" s="49"/>
      <c r="O630" s="91"/>
      <c r="P630" s="49"/>
      <c r="Q630" s="49"/>
      <c r="R630" s="49"/>
      <c r="S630" s="49"/>
      <c r="T630" s="49"/>
      <c r="U630" s="49"/>
      <c r="V630" s="49"/>
      <c r="W630" s="49"/>
      <c r="X630" s="49"/>
      <c r="Y630" s="49"/>
      <c r="Z630" s="49"/>
    </row>
    <row r="631" spans="1:26" ht="15.75" customHeight="1" x14ac:dyDescent="0.2">
      <c r="A631" s="49"/>
      <c r="B631" s="49"/>
      <c r="C631" s="49"/>
      <c r="D631" s="49"/>
      <c r="E631" s="109"/>
      <c r="F631" s="109"/>
      <c r="G631" s="109"/>
      <c r="H631" s="109"/>
      <c r="I631" s="109"/>
      <c r="J631" s="109"/>
      <c r="K631" s="49"/>
      <c r="L631" s="49"/>
      <c r="M631" s="91"/>
      <c r="N631" s="49"/>
      <c r="O631" s="91"/>
      <c r="P631" s="49"/>
      <c r="Q631" s="49"/>
      <c r="R631" s="49"/>
      <c r="S631" s="49"/>
      <c r="T631" s="49"/>
      <c r="U631" s="49"/>
      <c r="V631" s="49"/>
      <c r="W631" s="49"/>
      <c r="X631" s="49"/>
      <c r="Y631" s="49"/>
      <c r="Z631" s="49"/>
    </row>
    <row r="632" spans="1:26" ht="15.75" customHeight="1" x14ac:dyDescent="0.2">
      <c r="A632" s="49"/>
      <c r="B632" s="49"/>
      <c r="C632" s="49"/>
      <c r="D632" s="49"/>
      <c r="E632" s="109"/>
      <c r="F632" s="109"/>
      <c r="G632" s="109"/>
      <c r="H632" s="109"/>
      <c r="I632" s="109"/>
      <c r="J632" s="109"/>
      <c r="K632" s="49"/>
      <c r="L632" s="49"/>
      <c r="M632" s="91"/>
      <c r="N632" s="49"/>
      <c r="O632" s="91"/>
      <c r="P632" s="49"/>
      <c r="Q632" s="49"/>
      <c r="R632" s="49"/>
      <c r="S632" s="49"/>
      <c r="T632" s="49"/>
      <c r="U632" s="49"/>
      <c r="V632" s="49"/>
      <c r="W632" s="49"/>
      <c r="X632" s="49"/>
      <c r="Y632" s="49"/>
      <c r="Z632" s="49"/>
    </row>
    <row r="633" spans="1:26" ht="15.75" customHeight="1" x14ac:dyDescent="0.2">
      <c r="A633" s="49"/>
      <c r="B633" s="49"/>
      <c r="C633" s="49"/>
      <c r="D633" s="49"/>
      <c r="E633" s="109"/>
      <c r="F633" s="109"/>
      <c r="G633" s="109"/>
      <c r="H633" s="109"/>
      <c r="I633" s="109"/>
      <c r="J633" s="109"/>
      <c r="K633" s="49"/>
      <c r="L633" s="49"/>
      <c r="M633" s="91"/>
      <c r="N633" s="49"/>
      <c r="O633" s="91"/>
      <c r="P633" s="49"/>
      <c r="Q633" s="49"/>
      <c r="R633" s="49"/>
      <c r="S633" s="49"/>
      <c r="T633" s="49"/>
      <c r="U633" s="49"/>
      <c r="V633" s="49"/>
      <c r="W633" s="49"/>
      <c r="X633" s="49"/>
      <c r="Y633" s="49"/>
      <c r="Z633" s="49"/>
    </row>
    <row r="634" spans="1:26" ht="15.75" customHeight="1" x14ac:dyDescent="0.2">
      <c r="A634" s="49"/>
      <c r="B634" s="49"/>
      <c r="C634" s="49"/>
      <c r="D634" s="49"/>
      <c r="E634" s="109"/>
      <c r="F634" s="109"/>
      <c r="G634" s="109"/>
      <c r="H634" s="109"/>
      <c r="I634" s="109"/>
      <c r="J634" s="109"/>
      <c r="K634" s="49"/>
      <c r="L634" s="49"/>
      <c r="M634" s="91"/>
      <c r="N634" s="49"/>
      <c r="O634" s="91"/>
      <c r="P634" s="49"/>
      <c r="Q634" s="49"/>
      <c r="R634" s="49"/>
      <c r="S634" s="49"/>
      <c r="T634" s="49"/>
      <c r="U634" s="49"/>
      <c r="V634" s="49"/>
      <c r="W634" s="49"/>
      <c r="X634" s="49"/>
      <c r="Y634" s="49"/>
      <c r="Z634" s="49"/>
    </row>
    <row r="635" spans="1:26" ht="15.75" customHeight="1" x14ac:dyDescent="0.2">
      <c r="A635" s="49"/>
      <c r="B635" s="49"/>
      <c r="C635" s="49"/>
      <c r="D635" s="49"/>
      <c r="E635" s="109"/>
      <c r="F635" s="109"/>
      <c r="G635" s="109"/>
      <c r="H635" s="109"/>
      <c r="I635" s="109"/>
      <c r="J635" s="109"/>
      <c r="K635" s="49"/>
      <c r="L635" s="49"/>
      <c r="M635" s="91"/>
      <c r="N635" s="49"/>
      <c r="O635" s="91"/>
      <c r="P635" s="49"/>
      <c r="Q635" s="49"/>
      <c r="R635" s="49"/>
      <c r="S635" s="49"/>
      <c r="T635" s="49"/>
      <c r="U635" s="49"/>
      <c r="V635" s="49"/>
      <c r="W635" s="49"/>
      <c r="X635" s="49"/>
      <c r="Y635" s="49"/>
      <c r="Z635" s="49"/>
    </row>
    <row r="636" spans="1:26" ht="15.75" customHeight="1" x14ac:dyDescent="0.2">
      <c r="A636" s="49"/>
      <c r="B636" s="49"/>
      <c r="C636" s="49"/>
      <c r="D636" s="49"/>
      <c r="E636" s="109"/>
      <c r="F636" s="109"/>
      <c r="G636" s="109"/>
      <c r="H636" s="109"/>
      <c r="I636" s="109"/>
      <c r="J636" s="109"/>
      <c r="K636" s="49"/>
      <c r="L636" s="49"/>
      <c r="M636" s="91"/>
      <c r="N636" s="49"/>
      <c r="O636" s="91"/>
      <c r="P636" s="49"/>
      <c r="Q636" s="49"/>
      <c r="R636" s="49"/>
      <c r="S636" s="49"/>
      <c r="T636" s="49"/>
      <c r="U636" s="49"/>
      <c r="V636" s="49"/>
      <c r="W636" s="49"/>
      <c r="X636" s="49"/>
      <c r="Y636" s="49"/>
      <c r="Z636" s="49"/>
    </row>
    <row r="637" spans="1:26" ht="15.75" customHeight="1" x14ac:dyDescent="0.2">
      <c r="A637" s="49"/>
      <c r="B637" s="49"/>
      <c r="C637" s="49"/>
      <c r="D637" s="49"/>
      <c r="E637" s="109"/>
      <c r="F637" s="109"/>
      <c r="G637" s="109"/>
      <c r="H637" s="109"/>
      <c r="I637" s="109"/>
      <c r="J637" s="109"/>
      <c r="K637" s="49"/>
      <c r="L637" s="49"/>
      <c r="M637" s="91"/>
      <c r="N637" s="49"/>
      <c r="O637" s="91"/>
      <c r="P637" s="49"/>
      <c r="Q637" s="49"/>
      <c r="R637" s="49"/>
      <c r="S637" s="49"/>
      <c r="T637" s="49"/>
      <c r="U637" s="49"/>
      <c r="V637" s="49"/>
      <c r="W637" s="49"/>
      <c r="X637" s="49"/>
      <c r="Y637" s="49"/>
      <c r="Z637" s="49"/>
    </row>
    <row r="638" spans="1:26" ht="15.75" customHeight="1" x14ac:dyDescent="0.2">
      <c r="A638" s="49"/>
      <c r="B638" s="49"/>
      <c r="C638" s="49"/>
      <c r="D638" s="49"/>
      <c r="E638" s="109"/>
      <c r="F638" s="109"/>
      <c r="G638" s="109"/>
      <c r="H638" s="109"/>
      <c r="I638" s="109"/>
      <c r="J638" s="109"/>
      <c r="K638" s="49"/>
      <c r="L638" s="49"/>
      <c r="M638" s="91"/>
      <c r="N638" s="49"/>
      <c r="O638" s="91"/>
      <c r="P638" s="49"/>
      <c r="Q638" s="49"/>
      <c r="R638" s="49"/>
      <c r="S638" s="49"/>
      <c r="T638" s="49"/>
      <c r="U638" s="49"/>
      <c r="V638" s="49"/>
      <c r="W638" s="49"/>
      <c r="X638" s="49"/>
      <c r="Y638" s="49"/>
      <c r="Z638" s="49"/>
    </row>
    <row r="639" spans="1:26" ht="15.75" customHeight="1" x14ac:dyDescent="0.2">
      <c r="A639" s="49"/>
      <c r="B639" s="49"/>
      <c r="C639" s="49"/>
      <c r="D639" s="49"/>
      <c r="E639" s="109"/>
      <c r="F639" s="109"/>
      <c r="G639" s="109"/>
      <c r="H639" s="109"/>
      <c r="I639" s="109"/>
      <c r="J639" s="109"/>
      <c r="K639" s="49"/>
      <c r="L639" s="49"/>
      <c r="M639" s="91"/>
      <c r="N639" s="49"/>
      <c r="O639" s="91"/>
      <c r="P639" s="49"/>
      <c r="Q639" s="49"/>
      <c r="R639" s="49"/>
      <c r="S639" s="49"/>
      <c r="T639" s="49"/>
      <c r="U639" s="49"/>
      <c r="V639" s="49"/>
      <c r="W639" s="49"/>
      <c r="X639" s="49"/>
      <c r="Y639" s="49"/>
      <c r="Z639" s="49"/>
    </row>
    <row r="640" spans="1:26" ht="15.75" customHeight="1" x14ac:dyDescent="0.2">
      <c r="A640" s="49"/>
      <c r="B640" s="49"/>
      <c r="C640" s="49"/>
      <c r="D640" s="49"/>
      <c r="E640" s="109"/>
      <c r="F640" s="109"/>
      <c r="G640" s="109"/>
      <c r="H640" s="109"/>
      <c r="I640" s="109"/>
      <c r="J640" s="109"/>
      <c r="K640" s="49"/>
      <c r="L640" s="49"/>
      <c r="M640" s="91"/>
      <c r="N640" s="49"/>
      <c r="O640" s="91"/>
      <c r="P640" s="49"/>
      <c r="Q640" s="49"/>
      <c r="R640" s="49"/>
      <c r="S640" s="49"/>
      <c r="T640" s="49"/>
      <c r="U640" s="49"/>
      <c r="V640" s="49"/>
      <c r="W640" s="49"/>
      <c r="X640" s="49"/>
      <c r="Y640" s="49"/>
      <c r="Z640" s="49"/>
    </row>
    <row r="641" spans="1:26" ht="15.75" customHeight="1" x14ac:dyDescent="0.2">
      <c r="A641" s="49"/>
      <c r="B641" s="49"/>
      <c r="C641" s="49"/>
      <c r="D641" s="49"/>
      <c r="E641" s="109"/>
      <c r="F641" s="109"/>
      <c r="G641" s="109"/>
      <c r="H641" s="109"/>
      <c r="I641" s="109"/>
      <c r="J641" s="109"/>
      <c r="K641" s="49"/>
      <c r="L641" s="49"/>
      <c r="M641" s="91"/>
      <c r="N641" s="49"/>
      <c r="O641" s="91"/>
      <c r="P641" s="49"/>
      <c r="Q641" s="49"/>
      <c r="R641" s="49"/>
      <c r="S641" s="49"/>
      <c r="T641" s="49"/>
      <c r="U641" s="49"/>
      <c r="V641" s="49"/>
      <c r="W641" s="49"/>
      <c r="X641" s="49"/>
      <c r="Y641" s="49"/>
      <c r="Z641" s="49"/>
    </row>
    <row r="642" spans="1:26" ht="15.75" customHeight="1" x14ac:dyDescent="0.2">
      <c r="A642" s="49"/>
      <c r="B642" s="49"/>
      <c r="C642" s="49"/>
      <c r="D642" s="49"/>
      <c r="E642" s="109"/>
      <c r="F642" s="109"/>
      <c r="G642" s="109"/>
      <c r="H642" s="109"/>
      <c r="I642" s="109"/>
      <c r="J642" s="109"/>
      <c r="K642" s="49"/>
      <c r="L642" s="49"/>
      <c r="M642" s="91"/>
      <c r="N642" s="49"/>
      <c r="O642" s="91"/>
      <c r="P642" s="49"/>
      <c r="Q642" s="49"/>
      <c r="R642" s="49"/>
      <c r="S642" s="49"/>
      <c r="T642" s="49"/>
      <c r="U642" s="49"/>
      <c r="V642" s="49"/>
      <c r="W642" s="49"/>
      <c r="X642" s="49"/>
      <c r="Y642" s="49"/>
      <c r="Z642" s="49"/>
    </row>
    <row r="643" spans="1:26" ht="15.75" customHeight="1" x14ac:dyDescent="0.2">
      <c r="A643" s="49"/>
      <c r="B643" s="49"/>
      <c r="C643" s="49"/>
      <c r="D643" s="49"/>
      <c r="E643" s="109"/>
      <c r="F643" s="109"/>
      <c r="G643" s="109"/>
      <c r="H643" s="109"/>
      <c r="I643" s="109"/>
      <c r="J643" s="109"/>
      <c r="K643" s="49"/>
      <c r="L643" s="49"/>
      <c r="M643" s="91"/>
      <c r="N643" s="49"/>
      <c r="O643" s="91"/>
      <c r="P643" s="49"/>
      <c r="Q643" s="49"/>
      <c r="R643" s="49"/>
      <c r="S643" s="49"/>
      <c r="T643" s="49"/>
      <c r="U643" s="49"/>
      <c r="V643" s="49"/>
      <c r="W643" s="49"/>
      <c r="X643" s="49"/>
      <c r="Y643" s="49"/>
      <c r="Z643" s="49"/>
    </row>
    <row r="644" spans="1:26" ht="15.75" customHeight="1" x14ac:dyDescent="0.2">
      <c r="A644" s="49"/>
      <c r="B644" s="49"/>
      <c r="C644" s="49"/>
      <c r="D644" s="49"/>
      <c r="E644" s="109"/>
      <c r="F644" s="109"/>
      <c r="G644" s="109"/>
      <c r="H644" s="109"/>
      <c r="I644" s="109"/>
      <c r="J644" s="109"/>
      <c r="K644" s="49"/>
      <c r="L644" s="49"/>
      <c r="M644" s="91"/>
      <c r="N644" s="49"/>
      <c r="O644" s="91"/>
      <c r="P644" s="49"/>
      <c r="Q644" s="49"/>
      <c r="R644" s="49"/>
      <c r="S644" s="49"/>
      <c r="T644" s="49"/>
      <c r="U644" s="49"/>
      <c r="V644" s="49"/>
      <c r="W644" s="49"/>
      <c r="X644" s="49"/>
      <c r="Y644" s="49"/>
      <c r="Z644" s="49"/>
    </row>
    <row r="645" spans="1:26" ht="15.75" customHeight="1" x14ac:dyDescent="0.2">
      <c r="A645" s="49"/>
      <c r="B645" s="49"/>
      <c r="C645" s="49"/>
      <c r="D645" s="49"/>
      <c r="E645" s="109"/>
      <c r="F645" s="109"/>
      <c r="G645" s="109"/>
      <c r="H645" s="109"/>
      <c r="I645" s="109"/>
      <c r="J645" s="109"/>
      <c r="K645" s="49"/>
      <c r="L645" s="49"/>
      <c r="M645" s="91"/>
      <c r="N645" s="49"/>
      <c r="O645" s="91"/>
      <c r="P645" s="49"/>
      <c r="Q645" s="49"/>
      <c r="R645" s="49"/>
      <c r="S645" s="49"/>
      <c r="T645" s="49"/>
      <c r="U645" s="49"/>
      <c r="V645" s="49"/>
      <c r="W645" s="49"/>
      <c r="X645" s="49"/>
      <c r="Y645" s="49"/>
      <c r="Z645" s="49"/>
    </row>
    <row r="646" spans="1:26" ht="15.75" customHeight="1" x14ac:dyDescent="0.2">
      <c r="A646" s="49"/>
      <c r="B646" s="49"/>
      <c r="C646" s="49"/>
      <c r="D646" s="49"/>
      <c r="E646" s="109"/>
      <c r="F646" s="109"/>
      <c r="G646" s="109"/>
      <c r="H646" s="109"/>
      <c r="I646" s="109"/>
      <c r="J646" s="109"/>
      <c r="K646" s="49"/>
      <c r="L646" s="49"/>
      <c r="M646" s="91"/>
      <c r="N646" s="49"/>
      <c r="O646" s="91"/>
      <c r="P646" s="49"/>
      <c r="Q646" s="49"/>
      <c r="R646" s="49"/>
      <c r="S646" s="49"/>
      <c r="T646" s="49"/>
      <c r="U646" s="49"/>
      <c r="V646" s="49"/>
      <c r="W646" s="49"/>
      <c r="X646" s="49"/>
      <c r="Y646" s="49"/>
      <c r="Z646" s="49"/>
    </row>
    <row r="647" spans="1:26" ht="15.75" customHeight="1" x14ac:dyDescent="0.2">
      <c r="A647" s="49"/>
      <c r="B647" s="49"/>
      <c r="C647" s="49"/>
      <c r="D647" s="49"/>
      <c r="E647" s="109"/>
      <c r="F647" s="109"/>
      <c r="G647" s="109"/>
      <c r="H647" s="109"/>
      <c r="I647" s="109"/>
      <c r="J647" s="109"/>
      <c r="K647" s="49"/>
      <c r="L647" s="49"/>
      <c r="M647" s="91"/>
      <c r="N647" s="49"/>
      <c r="O647" s="91"/>
      <c r="P647" s="49"/>
      <c r="Q647" s="49"/>
      <c r="R647" s="49"/>
      <c r="S647" s="49"/>
      <c r="T647" s="49"/>
      <c r="U647" s="49"/>
      <c r="V647" s="49"/>
      <c r="W647" s="49"/>
      <c r="X647" s="49"/>
      <c r="Y647" s="49"/>
      <c r="Z647" s="49"/>
    </row>
    <row r="648" spans="1:26" ht="15.75" customHeight="1" x14ac:dyDescent="0.2">
      <c r="A648" s="49"/>
      <c r="B648" s="49"/>
      <c r="C648" s="49"/>
      <c r="D648" s="49"/>
      <c r="E648" s="109"/>
      <c r="F648" s="109"/>
      <c r="G648" s="109"/>
      <c r="H648" s="109"/>
      <c r="I648" s="109"/>
      <c r="J648" s="109"/>
      <c r="K648" s="49"/>
      <c r="L648" s="49"/>
      <c r="M648" s="91"/>
      <c r="N648" s="49"/>
      <c r="O648" s="91"/>
      <c r="P648" s="49"/>
      <c r="Q648" s="49"/>
      <c r="R648" s="49"/>
      <c r="S648" s="49"/>
      <c r="T648" s="49"/>
      <c r="U648" s="49"/>
      <c r="V648" s="49"/>
      <c r="W648" s="49"/>
      <c r="X648" s="49"/>
      <c r="Y648" s="49"/>
      <c r="Z648" s="49"/>
    </row>
    <row r="649" spans="1:26" ht="15.75" customHeight="1" x14ac:dyDescent="0.2">
      <c r="A649" s="49"/>
      <c r="B649" s="49"/>
      <c r="C649" s="49"/>
      <c r="D649" s="49"/>
      <c r="E649" s="109"/>
      <c r="F649" s="109"/>
      <c r="G649" s="109"/>
      <c r="H649" s="109"/>
      <c r="I649" s="109"/>
      <c r="J649" s="109"/>
      <c r="K649" s="49"/>
      <c r="L649" s="49"/>
      <c r="M649" s="91"/>
      <c r="N649" s="49"/>
      <c r="O649" s="91"/>
      <c r="P649" s="49"/>
      <c r="Q649" s="49"/>
      <c r="R649" s="49"/>
      <c r="S649" s="49"/>
      <c r="T649" s="49"/>
      <c r="U649" s="49"/>
      <c r="V649" s="49"/>
      <c r="W649" s="49"/>
      <c r="X649" s="49"/>
      <c r="Y649" s="49"/>
      <c r="Z649" s="49"/>
    </row>
    <row r="650" spans="1:26" ht="15.75" customHeight="1" x14ac:dyDescent="0.2">
      <c r="A650" s="49"/>
      <c r="B650" s="49"/>
      <c r="C650" s="49"/>
      <c r="D650" s="49"/>
      <c r="E650" s="109"/>
      <c r="F650" s="109"/>
      <c r="G650" s="109"/>
      <c r="H650" s="109"/>
      <c r="I650" s="109"/>
      <c r="J650" s="109"/>
      <c r="K650" s="49"/>
      <c r="L650" s="49"/>
      <c r="M650" s="91"/>
      <c r="N650" s="49"/>
      <c r="O650" s="91"/>
      <c r="P650" s="49"/>
      <c r="Q650" s="49"/>
      <c r="R650" s="49"/>
      <c r="S650" s="49"/>
      <c r="T650" s="49"/>
      <c r="U650" s="49"/>
      <c r="V650" s="49"/>
      <c r="W650" s="49"/>
      <c r="X650" s="49"/>
      <c r="Y650" s="49"/>
      <c r="Z650" s="49"/>
    </row>
    <row r="651" spans="1:26" ht="15.75" customHeight="1" x14ac:dyDescent="0.2">
      <c r="A651" s="49"/>
      <c r="B651" s="49"/>
      <c r="C651" s="49"/>
      <c r="D651" s="49"/>
      <c r="E651" s="109"/>
      <c r="F651" s="109"/>
      <c r="G651" s="109"/>
      <c r="H651" s="109"/>
      <c r="I651" s="109"/>
      <c r="J651" s="109"/>
      <c r="K651" s="49"/>
      <c r="L651" s="49"/>
      <c r="M651" s="91"/>
      <c r="N651" s="49"/>
      <c r="O651" s="91"/>
      <c r="P651" s="49"/>
      <c r="Q651" s="49"/>
      <c r="R651" s="49"/>
      <c r="S651" s="49"/>
      <c r="T651" s="49"/>
      <c r="U651" s="49"/>
      <c r="V651" s="49"/>
      <c r="W651" s="49"/>
      <c r="X651" s="49"/>
      <c r="Y651" s="49"/>
      <c r="Z651" s="49"/>
    </row>
    <row r="652" spans="1:26" ht="15.75" customHeight="1" x14ac:dyDescent="0.2">
      <c r="A652" s="49"/>
      <c r="B652" s="49"/>
      <c r="C652" s="49"/>
      <c r="D652" s="49"/>
      <c r="E652" s="109"/>
      <c r="F652" s="109"/>
      <c r="G652" s="109"/>
      <c r="H652" s="109"/>
      <c r="I652" s="109"/>
      <c r="J652" s="109"/>
      <c r="K652" s="49"/>
      <c r="L652" s="49"/>
      <c r="M652" s="91"/>
      <c r="N652" s="49"/>
      <c r="O652" s="91"/>
      <c r="P652" s="49"/>
      <c r="Q652" s="49"/>
      <c r="R652" s="49"/>
      <c r="S652" s="49"/>
      <c r="T652" s="49"/>
      <c r="U652" s="49"/>
      <c r="V652" s="49"/>
      <c r="W652" s="49"/>
      <c r="X652" s="49"/>
      <c r="Y652" s="49"/>
      <c r="Z652" s="49"/>
    </row>
    <row r="653" spans="1:26" ht="15.75" customHeight="1" x14ac:dyDescent="0.2">
      <c r="A653" s="49"/>
      <c r="B653" s="49"/>
      <c r="C653" s="49"/>
      <c r="D653" s="49"/>
      <c r="E653" s="109"/>
      <c r="F653" s="109"/>
      <c r="G653" s="109"/>
      <c r="H653" s="109"/>
      <c r="I653" s="109"/>
      <c r="J653" s="109"/>
      <c r="K653" s="49"/>
      <c r="L653" s="49"/>
      <c r="M653" s="91"/>
      <c r="N653" s="49"/>
      <c r="O653" s="91"/>
      <c r="P653" s="49"/>
      <c r="Q653" s="49"/>
      <c r="R653" s="49"/>
      <c r="S653" s="49"/>
      <c r="T653" s="49"/>
      <c r="U653" s="49"/>
      <c r="V653" s="49"/>
      <c r="W653" s="49"/>
      <c r="X653" s="49"/>
      <c r="Y653" s="49"/>
      <c r="Z653" s="49"/>
    </row>
    <row r="654" spans="1:26" ht="15.75" customHeight="1" x14ac:dyDescent="0.2">
      <c r="A654" s="49"/>
      <c r="B654" s="49"/>
      <c r="C654" s="49"/>
      <c r="D654" s="49"/>
      <c r="E654" s="109"/>
      <c r="F654" s="109"/>
      <c r="G654" s="109"/>
      <c r="H654" s="109"/>
      <c r="I654" s="109"/>
      <c r="J654" s="109"/>
      <c r="K654" s="49"/>
      <c r="L654" s="49"/>
      <c r="M654" s="91"/>
      <c r="N654" s="49"/>
      <c r="O654" s="91"/>
      <c r="P654" s="49"/>
      <c r="Q654" s="49"/>
      <c r="R654" s="49"/>
      <c r="S654" s="49"/>
      <c r="T654" s="49"/>
      <c r="U654" s="49"/>
      <c r="V654" s="49"/>
      <c r="W654" s="49"/>
      <c r="X654" s="49"/>
      <c r="Y654" s="49"/>
      <c r="Z654" s="49"/>
    </row>
    <row r="655" spans="1:26" ht="15.75" customHeight="1" x14ac:dyDescent="0.2">
      <c r="A655" s="49"/>
      <c r="B655" s="49"/>
      <c r="C655" s="49"/>
      <c r="D655" s="49"/>
      <c r="E655" s="109"/>
      <c r="F655" s="109"/>
      <c r="G655" s="109"/>
      <c r="H655" s="109"/>
      <c r="I655" s="109"/>
      <c r="J655" s="109"/>
      <c r="K655" s="49"/>
      <c r="L655" s="49"/>
      <c r="M655" s="91"/>
      <c r="N655" s="49"/>
      <c r="O655" s="91"/>
      <c r="P655" s="49"/>
      <c r="Q655" s="49"/>
      <c r="R655" s="49"/>
      <c r="S655" s="49"/>
      <c r="T655" s="49"/>
      <c r="U655" s="49"/>
      <c r="V655" s="49"/>
      <c r="W655" s="49"/>
      <c r="X655" s="49"/>
      <c r="Y655" s="49"/>
      <c r="Z655" s="49"/>
    </row>
    <row r="656" spans="1:26" ht="15.75" customHeight="1" x14ac:dyDescent="0.2">
      <c r="A656" s="49"/>
      <c r="B656" s="49"/>
      <c r="C656" s="49"/>
      <c r="D656" s="49"/>
      <c r="E656" s="109"/>
      <c r="F656" s="109"/>
      <c r="G656" s="109"/>
      <c r="H656" s="109"/>
      <c r="I656" s="109"/>
      <c r="J656" s="109"/>
      <c r="K656" s="49"/>
      <c r="L656" s="49"/>
      <c r="M656" s="91"/>
      <c r="N656" s="49"/>
      <c r="O656" s="91"/>
      <c r="P656" s="49"/>
      <c r="Q656" s="49"/>
      <c r="R656" s="49"/>
      <c r="S656" s="49"/>
      <c r="T656" s="49"/>
      <c r="U656" s="49"/>
      <c r="V656" s="49"/>
      <c r="W656" s="49"/>
      <c r="X656" s="49"/>
      <c r="Y656" s="49"/>
      <c r="Z656" s="49"/>
    </row>
    <row r="657" spans="1:26" ht="15.75" customHeight="1" x14ac:dyDescent="0.2">
      <c r="A657" s="49"/>
      <c r="B657" s="49"/>
      <c r="C657" s="49"/>
      <c r="D657" s="49"/>
      <c r="E657" s="109"/>
      <c r="F657" s="109"/>
      <c r="G657" s="109"/>
      <c r="H657" s="109"/>
      <c r="I657" s="109"/>
      <c r="J657" s="109"/>
      <c r="K657" s="49"/>
      <c r="L657" s="49"/>
      <c r="M657" s="91"/>
      <c r="N657" s="49"/>
      <c r="O657" s="91"/>
      <c r="P657" s="49"/>
      <c r="Q657" s="49"/>
      <c r="R657" s="49"/>
      <c r="S657" s="49"/>
      <c r="T657" s="49"/>
      <c r="U657" s="49"/>
      <c r="V657" s="49"/>
      <c r="W657" s="49"/>
      <c r="X657" s="49"/>
      <c r="Y657" s="49"/>
      <c r="Z657" s="49"/>
    </row>
    <row r="658" spans="1:26" ht="15.75" customHeight="1" x14ac:dyDescent="0.2">
      <c r="A658" s="49"/>
      <c r="B658" s="49"/>
      <c r="C658" s="49"/>
      <c r="D658" s="49"/>
      <c r="E658" s="109"/>
      <c r="F658" s="109"/>
      <c r="G658" s="109"/>
      <c r="H658" s="109"/>
      <c r="I658" s="109"/>
      <c r="J658" s="109"/>
      <c r="K658" s="49"/>
      <c r="L658" s="49"/>
      <c r="M658" s="91"/>
      <c r="N658" s="49"/>
      <c r="O658" s="91"/>
      <c r="P658" s="49"/>
      <c r="Q658" s="49"/>
      <c r="R658" s="49"/>
      <c r="S658" s="49"/>
      <c r="T658" s="49"/>
      <c r="U658" s="49"/>
      <c r="V658" s="49"/>
      <c r="W658" s="49"/>
      <c r="X658" s="49"/>
      <c r="Y658" s="49"/>
      <c r="Z658" s="49"/>
    </row>
    <row r="659" spans="1:26" ht="15.75" customHeight="1" x14ac:dyDescent="0.2">
      <c r="A659" s="49"/>
      <c r="B659" s="49"/>
      <c r="C659" s="49"/>
      <c r="D659" s="49"/>
      <c r="E659" s="109"/>
      <c r="F659" s="109"/>
      <c r="G659" s="109"/>
      <c r="H659" s="109"/>
      <c r="I659" s="109"/>
      <c r="J659" s="109"/>
      <c r="K659" s="49"/>
      <c r="L659" s="49"/>
      <c r="M659" s="91"/>
      <c r="N659" s="49"/>
      <c r="O659" s="91"/>
      <c r="P659" s="49"/>
      <c r="Q659" s="49"/>
      <c r="R659" s="49"/>
      <c r="S659" s="49"/>
      <c r="T659" s="49"/>
      <c r="U659" s="49"/>
      <c r="V659" s="49"/>
      <c r="W659" s="49"/>
      <c r="X659" s="49"/>
      <c r="Y659" s="49"/>
      <c r="Z659" s="49"/>
    </row>
    <row r="660" spans="1:26" ht="15.75" customHeight="1" x14ac:dyDescent="0.2">
      <c r="A660" s="49"/>
      <c r="B660" s="49"/>
      <c r="C660" s="49"/>
      <c r="D660" s="49"/>
      <c r="E660" s="109"/>
      <c r="F660" s="109"/>
      <c r="G660" s="109"/>
      <c r="H660" s="109"/>
      <c r="I660" s="109"/>
      <c r="J660" s="109"/>
      <c r="K660" s="49"/>
      <c r="L660" s="49"/>
      <c r="M660" s="91"/>
      <c r="N660" s="49"/>
      <c r="O660" s="91"/>
      <c r="P660" s="49"/>
      <c r="Q660" s="49"/>
      <c r="R660" s="49"/>
      <c r="S660" s="49"/>
      <c r="T660" s="49"/>
      <c r="U660" s="49"/>
      <c r="V660" s="49"/>
      <c r="W660" s="49"/>
      <c r="X660" s="49"/>
      <c r="Y660" s="49"/>
      <c r="Z660" s="49"/>
    </row>
    <row r="661" spans="1:26" ht="15.75" customHeight="1" x14ac:dyDescent="0.2">
      <c r="A661" s="49"/>
      <c r="B661" s="49"/>
      <c r="C661" s="49"/>
      <c r="D661" s="49"/>
      <c r="E661" s="109"/>
      <c r="F661" s="109"/>
      <c r="G661" s="109"/>
      <c r="H661" s="109"/>
      <c r="I661" s="109"/>
      <c r="J661" s="109"/>
      <c r="K661" s="49"/>
      <c r="L661" s="49"/>
      <c r="M661" s="91"/>
      <c r="N661" s="49"/>
      <c r="O661" s="91"/>
      <c r="P661" s="49"/>
      <c r="Q661" s="49"/>
      <c r="R661" s="49"/>
      <c r="S661" s="49"/>
      <c r="T661" s="49"/>
      <c r="U661" s="49"/>
      <c r="V661" s="49"/>
      <c r="W661" s="49"/>
      <c r="X661" s="49"/>
      <c r="Y661" s="49"/>
      <c r="Z661" s="49"/>
    </row>
    <row r="662" spans="1:26" ht="15.75" customHeight="1" x14ac:dyDescent="0.2">
      <c r="A662" s="49"/>
      <c r="B662" s="49"/>
      <c r="C662" s="49"/>
      <c r="D662" s="49"/>
      <c r="E662" s="109"/>
      <c r="F662" s="109"/>
      <c r="G662" s="109"/>
      <c r="H662" s="109"/>
      <c r="I662" s="109"/>
      <c r="J662" s="109"/>
      <c r="K662" s="49"/>
      <c r="L662" s="49"/>
      <c r="M662" s="91"/>
      <c r="N662" s="49"/>
      <c r="O662" s="91"/>
      <c r="P662" s="49"/>
      <c r="Q662" s="49"/>
      <c r="R662" s="49"/>
      <c r="S662" s="49"/>
      <c r="T662" s="49"/>
      <c r="U662" s="49"/>
      <c r="V662" s="49"/>
      <c r="W662" s="49"/>
      <c r="X662" s="49"/>
      <c r="Y662" s="49"/>
      <c r="Z662" s="49"/>
    </row>
    <row r="663" spans="1:26" ht="15.75" customHeight="1" x14ac:dyDescent="0.2">
      <c r="A663" s="49"/>
      <c r="B663" s="49"/>
      <c r="C663" s="49"/>
      <c r="D663" s="49"/>
      <c r="E663" s="109"/>
      <c r="F663" s="109"/>
      <c r="G663" s="109"/>
      <c r="H663" s="109"/>
      <c r="I663" s="109"/>
      <c r="J663" s="109"/>
      <c r="K663" s="49"/>
      <c r="L663" s="49"/>
      <c r="M663" s="91"/>
      <c r="N663" s="49"/>
      <c r="O663" s="91"/>
      <c r="P663" s="49"/>
      <c r="Q663" s="49"/>
      <c r="R663" s="49"/>
      <c r="S663" s="49"/>
      <c r="T663" s="49"/>
      <c r="U663" s="49"/>
      <c r="V663" s="49"/>
      <c r="W663" s="49"/>
      <c r="X663" s="49"/>
      <c r="Y663" s="49"/>
      <c r="Z663" s="49"/>
    </row>
    <row r="664" spans="1:26" ht="15.75" customHeight="1" x14ac:dyDescent="0.2">
      <c r="A664" s="49"/>
      <c r="B664" s="49"/>
      <c r="C664" s="49"/>
      <c r="D664" s="49"/>
      <c r="E664" s="109"/>
      <c r="F664" s="109"/>
      <c r="G664" s="109"/>
      <c r="H664" s="109"/>
      <c r="I664" s="109"/>
      <c r="J664" s="109"/>
      <c r="K664" s="49"/>
      <c r="L664" s="49"/>
      <c r="M664" s="91"/>
      <c r="N664" s="49"/>
      <c r="O664" s="91"/>
      <c r="P664" s="49"/>
      <c r="Q664" s="49"/>
      <c r="R664" s="49"/>
      <c r="S664" s="49"/>
      <c r="T664" s="49"/>
      <c r="U664" s="49"/>
      <c r="V664" s="49"/>
      <c r="W664" s="49"/>
      <c r="X664" s="49"/>
      <c r="Y664" s="49"/>
      <c r="Z664" s="49"/>
    </row>
    <row r="665" spans="1:26" ht="15.75" customHeight="1" x14ac:dyDescent="0.2">
      <c r="A665" s="49"/>
      <c r="B665" s="49"/>
      <c r="C665" s="49"/>
      <c r="D665" s="49"/>
      <c r="E665" s="109"/>
      <c r="F665" s="109"/>
      <c r="G665" s="109"/>
      <c r="H665" s="109"/>
      <c r="I665" s="109"/>
      <c r="J665" s="109"/>
      <c r="K665" s="49"/>
      <c r="L665" s="49"/>
      <c r="M665" s="91"/>
      <c r="N665" s="49"/>
      <c r="O665" s="91"/>
      <c r="P665" s="49"/>
      <c r="Q665" s="49"/>
      <c r="R665" s="49"/>
      <c r="S665" s="49"/>
      <c r="T665" s="49"/>
      <c r="U665" s="49"/>
      <c r="V665" s="49"/>
      <c r="W665" s="49"/>
      <c r="X665" s="49"/>
      <c r="Y665" s="49"/>
      <c r="Z665" s="49"/>
    </row>
    <row r="666" spans="1:26" ht="15.75" customHeight="1" x14ac:dyDescent="0.2">
      <c r="A666" s="49"/>
      <c r="B666" s="49"/>
      <c r="C666" s="49"/>
      <c r="D666" s="49"/>
      <c r="E666" s="109"/>
      <c r="F666" s="109"/>
      <c r="G666" s="109"/>
      <c r="H666" s="109"/>
      <c r="I666" s="109"/>
      <c r="J666" s="109"/>
      <c r="K666" s="49"/>
      <c r="L666" s="49"/>
      <c r="M666" s="91"/>
      <c r="N666" s="49"/>
      <c r="O666" s="91"/>
      <c r="P666" s="49"/>
      <c r="Q666" s="49"/>
      <c r="R666" s="49"/>
      <c r="S666" s="49"/>
      <c r="T666" s="49"/>
      <c r="U666" s="49"/>
      <c r="V666" s="49"/>
      <c r="W666" s="49"/>
      <c r="X666" s="49"/>
      <c r="Y666" s="49"/>
      <c r="Z666" s="49"/>
    </row>
    <row r="667" spans="1:26" ht="15.75" customHeight="1" x14ac:dyDescent="0.2">
      <c r="A667" s="49"/>
      <c r="B667" s="49"/>
      <c r="C667" s="49"/>
      <c r="D667" s="49"/>
      <c r="E667" s="109"/>
      <c r="F667" s="109"/>
      <c r="G667" s="109"/>
      <c r="H667" s="109"/>
      <c r="I667" s="109"/>
      <c r="J667" s="109"/>
      <c r="K667" s="49"/>
      <c r="L667" s="49"/>
      <c r="M667" s="91"/>
      <c r="N667" s="49"/>
      <c r="O667" s="91"/>
      <c r="P667" s="49"/>
      <c r="Q667" s="49"/>
      <c r="R667" s="49"/>
      <c r="S667" s="49"/>
      <c r="T667" s="49"/>
      <c r="U667" s="49"/>
      <c r="V667" s="49"/>
      <c r="W667" s="49"/>
      <c r="X667" s="49"/>
      <c r="Y667" s="49"/>
      <c r="Z667" s="49"/>
    </row>
    <row r="668" spans="1:26" ht="15.75" customHeight="1" x14ac:dyDescent="0.2">
      <c r="A668" s="49"/>
      <c r="B668" s="49"/>
      <c r="C668" s="49"/>
      <c r="D668" s="49"/>
      <c r="E668" s="109"/>
      <c r="F668" s="109"/>
      <c r="G668" s="109"/>
      <c r="H668" s="109"/>
      <c r="I668" s="109"/>
      <c r="J668" s="109"/>
      <c r="K668" s="49"/>
      <c r="L668" s="49"/>
      <c r="M668" s="91"/>
      <c r="N668" s="49"/>
      <c r="O668" s="91"/>
      <c r="P668" s="49"/>
      <c r="Q668" s="49"/>
      <c r="R668" s="49"/>
      <c r="S668" s="49"/>
      <c r="T668" s="49"/>
      <c r="U668" s="49"/>
      <c r="V668" s="49"/>
      <c r="W668" s="49"/>
      <c r="X668" s="49"/>
      <c r="Y668" s="49"/>
      <c r="Z668" s="49"/>
    </row>
    <row r="669" spans="1:26" ht="15.75" customHeight="1" x14ac:dyDescent="0.2">
      <c r="A669" s="49"/>
      <c r="B669" s="49"/>
      <c r="C669" s="49"/>
      <c r="D669" s="49"/>
      <c r="E669" s="109"/>
      <c r="F669" s="109"/>
      <c r="G669" s="109"/>
      <c r="H669" s="109"/>
      <c r="I669" s="109"/>
      <c r="J669" s="109"/>
      <c r="K669" s="49"/>
      <c r="L669" s="49"/>
      <c r="M669" s="91"/>
      <c r="N669" s="49"/>
      <c r="O669" s="91"/>
      <c r="P669" s="49"/>
      <c r="Q669" s="49"/>
      <c r="R669" s="49"/>
      <c r="S669" s="49"/>
      <c r="T669" s="49"/>
      <c r="U669" s="49"/>
      <c r="V669" s="49"/>
      <c r="W669" s="49"/>
      <c r="X669" s="49"/>
      <c r="Y669" s="49"/>
      <c r="Z669" s="49"/>
    </row>
    <row r="670" spans="1:26" ht="15.75" customHeight="1" x14ac:dyDescent="0.2">
      <c r="A670" s="49"/>
      <c r="B670" s="49"/>
      <c r="C670" s="49"/>
      <c r="D670" s="49"/>
      <c r="E670" s="109"/>
      <c r="F670" s="109"/>
      <c r="G670" s="109"/>
      <c r="H670" s="109"/>
      <c r="I670" s="109"/>
      <c r="J670" s="109"/>
      <c r="K670" s="49"/>
      <c r="L670" s="49"/>
      <c r="M670" s="91"/>
      <c r="N670" s="49"/>
      <c r="O670" s="91"/>
      <c r="P670" s="49"/>
      <c r="Q670" s="49"/>
      <c r="R670" s="49"/>
      <c r="S670" s="49"/>
      <c r="T670" s="49"/>
      <c r="U670" s="49"/>
      <c r="V670" s="49"/>
      <c r="W670" s="49"/>
      <c r="X670" s="49"/>
      <c r="Y670" s="49"/>
      <c r="Z670" s="49"/>
    </row>
    <row r="671" spans="1:26" ht="15.75" customHeight="1" x14ac:dyDescent="0.2">
      <c r="A671" s="49"/>
      <c r="B671" s="49"/>
      <c r="C671" s="49"/>
      <c r="D671" s="49"/>
      <c r="E671" s="109"/>
      <c r="F671" s="109"/>
      <c r="G671" s="109"/>
      <c r="H671" s="109"/>
      <c r="I671" s="109"/>
      <c r="J671" s="109"/>
      <c r="K671" s="49"/>
      <c r="L671" s="49"/>
      <c r="M671" s="91"/>
      <c r="N671" s="49"/>
      <c r="O671" s="91"/>
      <c r="P671" s="49"/>
      <c r="Q671" s="49"/>
      <c r="R671" s="49"/>
      <c r="S671" s="49"/>
      <c r="T671" s="49"/>
      <c r="U671" s="49"/>
      <c r="V671" s="49"/>
      <c r="W671" s="49"/>
      <c r="X671" s="49"/>
      <c r="Y671" s="49"/>
      <c r="Z671" s="49"/>
    </row>
    <row r="672" spans="1:26" ht="15.75" customHeight="1" x14ac:dyDescent="0.2">
      <c r="A672" s="49"/>
      <c r="B672" s="49"/>
      <c r="C672" s="49"/>
      <c r="D672" s="49"/>
      <c r="E672" s="109"/>
      <c r="F672" s="109"/>
      <c r="G672" s="109"/>
      <c r="H672" s="109"/>
      <c r="I672" s="109"/>
      <c r="J672" s="109"/>
      <c r="K672" s="49"/>
      <c r="L672" s="49"/>
      <c r="M672" s="91"/>
      <c r="N672" s="49"/>
      <c r="O672" s="91"/>
      <c r="P672" s="49"/>
      <c r="Q672" s="49"/>
      <c r="R672" s="49"/>
      <c r="S672" s="49"/>
      <c r="T672" s="49"/>
      <c r="U672" s="49"/>
      <c r="V672" s="49"/>
      <c r="W672" s="49"/>
      <c r="X672" s="49"/>
      <c r="Y672" s="49"/>
      <c r="Z672" s="49"/>
    </row>
    <row r="673" spans="1:26" ht="15.75" customHeight="1" x14ac:dyDescent="0.2">
      <c r="A673" s="49"/>
      <c r="B673" s="49"/>
      <c r="C673" s="49"/>
      <c r="D673" s="49"/>
      <c r="E673" s="109"/>
      <c r="F673" s="109"/>
      <c r="G673" s="109"/>
      <c r="H673" s="109"/>
      <c r="I673" s="109"/>
      <c r="J673" s="109"/>
      <c r="K673" s="49"/>
      <c r="L673" s="49"/>
      <c r="M673" s="91"/>
      <c r="N673" s="49"/>
      <c r="O673" s="91"/>
      <c r="P673" s="49"/>
      <c r="Q673" s="49"/>
      <c r="R673" s="49"/>
      <c r="S673" s="49"/>
      <c r="T673" s="49"/>
      <c r="U673" s="49"/>
      <c r="V673" s="49"/>
      <c r="W673" s="49"/>
      <c r="X673" s="49"/>
      <c r="Y673" s="49"/>
      <c r="Z673" s="49"/>
    </row>
    <row r="674" spans="1:26" ht="15.75" customHeight="1" x14ac:dyDescent="0.2">
      <c r="A674" s="49"/>
      <c r="B674" s="49"/>
      <c r="C674" s="49"/>
      <c r="D674" s="49"/>
      <c r="E674" s="109"/>
      <c r="F674" s="109"/>
      <c r="G674" s="109"/>
      <c r="H674" s="109"/>
      <c r="I674" s="109"/>
      <c r="J674" s="109"/>
      <c r="K674" s="49"/>
      <c r="L674" s="49"/>
      <c r="M674" s="91"/>
      <c r="N674" s="49"/>
      <c r="O674" s="91"/>
      <c r="P674" s="49"/>
      <c r="Q674" s="49"/>
      <c r="R674" s="49"/>
      <c r="S674" s="49"/>
      <c r="T674" s="49"/>
      <c r="U674" s="49"/>
      <c r="V674" s="49"/>
      <c r="W674" s="49"/>
      <c r="X674" s="49"/>
      <c r="Y674" s="49"/>
      <c r="Z674" s="49"/>
    </row>
    <row r="675" spans="1:26" ht="15.75" customHeight="1" x14ac:dyDescent="0.2">
      <c r="A675" s="49"/>
      <c r="B675" s="49"/>
      <c r="C675" s="49"/>
      <c r="D675" s="49"/>
      <c r="E675" s="109"/>
      <c r="F675" s="109"/>
      <c r="G675" s="109"/>
      <c r="H675" s="109"/>
      <c r="I675" s="109"/>
      <c r="J675" s="109"/>
      <c r="K675" s="49"/>
      <c r="L675" s="49"/>
      <c r="M675" s="91"/>
      <c r="N675" s="49"/>
      <c r="O675" s="91"/>
      <c r="P675" s="49"/>
      <c r="Q675" s="49"/>
      <c r="R675" s="49"/>
      <c r="S675" s="49"/>
      <c r="T675" s="49"/>
      <c r="U675" s="49"/>
      <c r="V675" s="49"/>
      <c r="W675" s="49"/>
      <c r="X675" s="49"/>
      <c r="Y675" s="49"/>
      <c r="Z675" s="49"/>
    </row>
    <row r="676" spans="1:26" ht="15.75" customHeight="1" x14ac:dyDescent="0.2">
      <c r="A676" s="49"/>
      <c r="B676" s="49"/>
      <c r="C676" s="49"/>
      <c r="D676" s="49"/>
      <c r="E676" s="109"/>
      <c r="F676" s="109"/>
      <c r="G676" s="109"/>
      <c r="H676" s="109"/>
      <c r="I676" s="109"/>
      <c r="J676" s="109"/>
      <c r="K676" s="49"/>
      <c r="L676" s="49"/>
      <c r="M676" s="91"/>
      <c r="N676" s="49"/>
      <c r="O676" s="91"/>
      <c r="P676" s="49"/>
      <c r="Q676" s="49"/>
      <c r="R676" s="49"/>
      <c r="S676" s="49"/>
      <c r="T676" s="49"/>
      <c r="U676" s="49"/>
      <c r="V676" s="49"/>
      <c r="W676" s="49"/>
      <c r="X676" s="49"/>
      <c r="Y676" s="49"/>
      <c r="Z676" s="49"/>
    </row>
    <row r="677" spans="1:26" ht="15.75" customHeight="1" x14ac:dyDescent="0.2">
      <c r="A677" s="49"/>
      <c r="B677" s="49"/>
      <c r="C677" s="49"/>
      <c r="D677" s="49"/>
      <c r="E677" s="109"/>
      <c r="F677" s="109"/>
      <c r="G677" s="109"/>
      <c r="H677" s="109"/>
      <c r="I677" s="109"/>
      <c r="J677" s="109"/>
      <c r="K677" s="49"/>
      <c r="L677" s="49"/>
      <c r="M677" s="91"/>
      <c r="N677" s="49"/>
      <c r="O677" s="91"/>
      <c r="P677" s="49"/>
      <c r="Q677" s="49"/>
      <c r="R677" s="49"/>
      <c r="S677" s="49"/>
      <c r="T677" s="49"/>
      <c r="U677" s="49"/>
      <c r="V677" s="49"/>
      <c r="W677" s="49"/>
      <c r="X677" s="49"/>
      <c r="Y677" s="49"/>
      <c r="Z677" s="49"/>
    </row>
    <row r="678" spans="1:26" ht="15.75" customHeight="1" x14ac:dyDescent="0.2">
      <c r="A678" s="49"/>
      <c r="B678" s="49"/>
      <c r="C678" s="49"/>
      <c r="D678" s="49"/>
      <c r="E678" s="109"/>
      <c r="F678" s="109"/>
      <c r="G678" s="109"/>
      <c r="H678" s="109"/>
      <c r="I678" s="109"/>
      <c r="J678" s="109"/>
      <c r="K678" s="49"/>
      <c r="L678" s="49"/>
      <c r="M678" s="91"/>
      <c r="N678" s="49"/>
      <c r="O678" s="91"/>
      <c r="P678" s="49"/>
      <c r="Q678" s="49"/>
      <c r="R678" s="49"/>
      <c r="S678" s="49"/>
      <c r="T678" s="49"/>
      <c r="U678" s="49"/>
      <c r="V678" s="49"/>
      <c r="W678" s="49"/>
      <c r="X678" s="49"/>
      <c r="Y678" s="49"/>
      <c r="Z678" s="49"/>
    </row>
    <row r="679" spans="1:26" ht="15.75" customHeight="1" x14ac:dyDescent="0.2">
      <c r="A679" s="49"/>
      <c r="B679" s="49"/>
      <c r="C679" s="49"/>
      <c r="D679" s="49"/>
      <c r="E679" s="109"/>
      <c r="F679" s="109"/>
      <c r="G679" s="109"/>
      <c r="H679" s="109"/>
      <c r="I679" s="109"/>
      <c r="J679" s="109"/>
      <c r="K679" s="49"/>
      <c r="L679" s="49"/>
      <c r="M679" s="91"/>
      <c r="N679" s="49"/>
      <c r="O679" s="91"/>
      <c r="P679" s="49"/>
      <c r="Q679" s="49"/>
      <c r="R679" s="49"/>
      <c r="S679" s="49"/>
      <c r="T679" s="49"/>
      <c r="U679" s="49"/>
      <c r="V679" s="49"/>
      <c r="W679" s="49"/>
      <c r="X679" s="49"/>
      <c r="Y679" s="49"/>
      <c r="Z679" s="49"/>
    </row>
    <row r="680" spans="1:26" ht="15.75" customHeight="1" x14ac:dyDescent="0.2">
      <c r="A680" s="49"/>
      <c r="B680" s="49"/>
      <c r="C680" s="49"/>
      <c r="D680" s="49"/>
      <c r="E680" s="109"/>
      <c r="F680" s="109"/>
      <c r="G680" s="109"/>
      <c r="H680" s="109"/>
      <c r="I680" s="109"/>
      <c r="J680" s="109"/>
      <c r="K680" s="49"/>
      <c r="L680" s="49"/>
      <c r="M680" s="91"/>
      <c r="N680" s="49"/>
      <c r="O680" s="91"/>
      <c r="P680" s="49"/>
      <c r="Q680" s="49"/>
      <c r="R680" s="49"/>
      <c r="S680" s="49"/>
      <c r="T680" s="49"/>
      <c r="U680" s="49"/>
      <c r="V680" s="49"/>
      <c r="W680" s="49"/>
      <c r="X680" s="49"/>
      <c r="Y680" s="49"/>
      <c r="Z680" s="49"/>
    </row>
    <row r="681" spans="1:26" ht="15.75" customHeight="1" x14ac:dyDescent="0.2">
      <c r="A681" s="49"/>
      <c r="B681" s="49"/>
      <c r="C681" s="49"/>
      <c r="D681" s="49"/>
      <c r="E681" s="109"/>
      <c r="F681" s="109"/>
      <c r="G681" s="109"/>
      <c r="H681" s="109"/>
      <c r="I681" s="109"/>
      <c r="J681" s="109"/>
      <c r="K681" s="49"/>
      <c r="L681" s="49"/>
      <c r="M681" s="91"/>
      <c r="N681" s="49"/>
      <c r="O681" s="91"/>
      <c r="P681" s="49"/>
      <c r="Q681" s="49"/>
      <c r="R681" s="49"/>
      <c r="S681" s="49"/>
      <c r="T681" s="49"/>
      <c r="U681" s="49"/>
      <c r="V681" s="49"/>
      <c r="W681" s="49"/>
      <c r="X681" s="49"/>
      <c r="Y681" s="49"/>
      <c r="Z681" s="49"/>
    </row>
    <row r="682" spans="1:26" ht="15.75" customHeight="1" x14ac:dyDescent="0.2">
      <c r="A682" s="49"/>
      <c r="B682" s="49"/>
      <c r="C682" s="49"/>
      <c r="D682" s="49"/>
      <c r="E682" s="109"/>
      <c r="F682" s="109"/>
      <c r="G682" s="109"/>
      <c r="H682" s="109"/>
      <c r="I682" s="109"/>
      <c r="J682" s="109"/>
      <c r="K682" s="49"/>
      <c r="L682" s="49"/>
      <c r="M682" s="91"/>
      <c r="N682" s="49"/>
      <c r="O682" s="91"/>
      <c r="P682" s="49"/>
      <c r="Q682" s="49"/>
      <c r="R682" s="49"/>
      <c r="S682" s="49"/>
      <c r="T682" s="49"/>
      <c r="U682" s="49"/>
      <c r="V682" s="49"/>
      <c r="W682" s="49"/>
      <c r="X682" s="49"/>
      <c r="Y682" s="49"/>
      <c r="Z682" s="49"/>
    </row>
    <row r="683" spans="1:26" ht="15.75" customHeight="1" x14ac:dyDescent="0.2">
      <c r="A683" s="49"/>
      <c r="B683" s="49"/>
      <c r="C683" s="49"/>
      <c r="D683" s="49"/>
      <c r="E683" s="109"/>
      <c r="F683" s="109"/>
      <c r="G683" s="109"/>
      <c r="H683" s="109"/>
      <c r="I683" s="109"/>
      <c r="J683" s="109"/>
      <c r="K683" s="49"/>
      <c r="L683" s="49"/>
      <c r="M683" s="91"/>
      <c r="N683" s="49"/>
      <c r="O683" s="91"/>
      <c r="P683" s="49"/>
      <c r="Q683" s="49"/>
      <c r="R683" s="49"/>
      <c r="S683" s="49"/>
      <c r="T683" s="49"/>
      <c r="U683" s="49"/>
      <c r="V683" s="49"/>
      <c r="W683" s="49"/>
      <c r="X683" s="49"/>
      <c r="Y683" s="49"/>
      <c r="Z683" s="49"/>
    </row>
    <row r="684" spans="1:26" ht="15.75" customHeight="1" x14ac:dyDescent="0.2">
      <c r="A684" s="49"/>
      <c r="B684" s="49"/>
      <c r="C684" s="49"/>
      <c r="D684" s="49"/>
      <c r="E684" s="109"/>
      <c r="F684" s="109"/>
      <c r="G684" s="109"/>
      <c r="H684" s="109"/>
      <c r="I684" s="109"/>
      <c r="J684" s="109"/>
      <c r="K684" s="49"/>
      <c r="L684" s="49"/>
      <c r="M684" s="91"/>
      <c r="N684" s="49"/>
      <c r="O684" s="91"/>
      <c r="P684" s="49"/>
      <c r="Q684" s="49"/>
      <c r="R684" s="49"/>
      <c r="S684" s="49"/>
      <c r="T684" s="49"/>
      <c r="U684" s="49"/>
      <c r="V684" s="49"/>
      <c r="W684" s="49"/>
      <c r="X684" s="49"/>
      <c r="Y684" s="49"/>
      <c r="Z684" s="49"/>
    </row>
    <row r="685" spans="1:26" ht="15.75" customHeight="1" x14ac:dyDescent="0.2">
      <c r="A685" s="49"/>
      <c r="B685" s="49"/>
      <c r="C685" s="49"/>
      <c r="D685" s="49"/>
      <c r="E685" s="109"/>
      <c r="F685" s="109"/>
      <c r="G685" s="109"/>
      <c r="H685" s="109"/>
      <c r="I685" s="109"/>
      <c r="J685" s="109"/>
      <c r="K685" s="49"/>
      <c r="L685" s="49"/>
      <c r="M685" s="91"/>
      <c r="N685" s="49"/>
      <c r="O685" s="91"/>
      <c r="P685" s="49"/>
      <c r="Q685" s="49"/>
      <c r="R685" s="49"/>
      <c r="S685" s="49"/>
      <c r="T685" s="49"/>
      <c r="U685" s="49"/>
      <c r="V685" s="49"/>
      <c r="W685" s="49"/>
      <c r="X685" s="49"/>
      <c r="Y685" s="49"/>
      <c r="Z685" s="49"/>
    </row>
    <row r="686" spans="1:26" ht="15.75" customHeight="1" x14ac:dyDescent="0.2">
      <c r="A686" s="49"/>
      <c r="B686" s="49"/>
      <c r="C686" s="49"/>
      <c r="D686" s="49"/>
      <c r="E686" s="109"/>
      <c r="F686" s="109"/>
      <c r="G686" s="109"/>
      <c r="H686" s="109"/>
      <c r="I686" s="109"/>
      <c r="J686" s="109"/>
      <c r="K686" s="49"/>
      <c r="L686" s="49"/>
      <c r="M686" s="91"/>
      <c r="N686" s="49"/>
      <c r="O686" s="91"/>
      <c r="P686" s="49"/>
      <c r="Q686" s="49"/>
      <c r="R686" s="49"/>
      <c r="S686" s="49"/>
      <c r="T686" s="49"/>
      <c r="U686" s="49"/>
      <c r="V686" s="49"/>
      <c r="W686" s="49"/>
      <c r="X686" s="49"/>
      <c r="Y686" s="49"/>
      <c r="Z686" s="49"/>
    </row>
    <row r="687" spans="1:26" ht="15.75" customHeight="1" x14ac:dyDescent="0.2">
      <c r="A687" s="49"/>
      <c r="B687" s="49"/>
      <c r="C687" s="49"/>
      <c r="D687" s="49"/>
      <c r="E687" s="109"/>
      <c r="F687" s="109"/>
      <c r="G687" s="109"/>
      <c r="H687" s="109"/>
      <c r="I687" s="109"/>
      <c r="J687" s="109"/>
      <c r="K687" s="49"/>
      <c r="L687" s="49"/>
      <c r="M687" s="91"/>
      <c r="N687" s="49"/>
      <c r="O687" s="91"/>
      <c r="P687" s="49"/>
      <c r="Q687" s="49"/>
      <c r="R687" s="49"/>
      <c r="S687" s="49"/>
      <c r="T687" s="49"/>
      <c r="U687" s="49"/>
      <c r="V687" s="49"/>
      <c r="W687" s="49"/>
      <c r="X687" s="49"/>
      <c r="Y687" s="49"/>
      <c r="Z687" s="49"/>
    </row>
    <row r="688" spans="1:26" ht="15.75" customHeight="1" x14ac:dyDescent="0.2">
      <c r="A688" s="49"/>
      <c r="B688" s="49"/>
      <c r="C688" s="49"/>
      <c r="D688" s="49"/>
      <c r="E688" s="109"/>
      <c r="F688" s="109"/>
      <c r="G688" s="109"/>
      <c r="H688" s="109"/>
      <c r="I688" s="109"/>
      <c r="J688" s="109"/>
      <c r="K688" s="49"/>
      <c r="L688" s="49"/>
      <c r="M688" s="91"/>
      <c r="N688" s="49"/>
      <c r="O688" s="91"/>
      <c r="P688" s="49"/>
      <c r="Q688" s="49"/>
      <c r="R688" s="49"/>
      <c r="S688" s="49"/>
      <c r="T688" s="49"/>
      <c r="U688" s="49"/>
      <c r="V688" s="49"/>
      <c r="W688" s="49"/>
      <c r="X688" s="49"/>
      <c r="Y688" s="49"/>
      <c r="Z688" s="49"/>
    </row>
    <row r="689" spans="1:26" ht="15.75" customHeight="1" x14ac:dyDescent="0.2">
      <c r="A689" s="49"/>
      <c r="B689" s="49"/>
      <c r="C689" s="49"/>
      <c r="D689" s="49"/>
      <c r="E689" s="109"/>
      <c r="F689" s="109"/>
      <c r="G689" s="109"/>
      <c r="H689" s="109"/>
      <c r="I689" s="109"/>
      <c r="J689" s="109"/>
      <c r="K689" s="49"/>
      <c r="L689" s="49"/>
      <c r="M689" s="91"/>
      <c r="N689" s="49"/>
      <c r="O689" s="91"/>
      <c r="P689" s="49"/>
      <c r="Q689" s="49"/>
      <c r="R689" s="49"/>
      <c r="S689" s="49"/>
      <c r="T689" s="49"/>
      <c r="U689" s="49"/>
      <c r="V689" s="49"/>
      <c r="W689" s="49"/>
      <c r="X689" s="49"/>
      <c r="Y689" s="49"/>
      <c r="Z689" s="49"/>
    </row>
    <row r="690" spans="1:26" ht="15.75" customHeight="1" x14ac:dyDescent="0.2">
      <c r="A690" s="49"/>
      <c r="B690" s="49"/>
      <c r="C690" s="49"/>
      <c r="D690" s="49"/>
      <c r="E690" s="109"/>
      <c r="F690" s="109"/>
      <c r="G690" s="109"/>
      <c r="H690" s="109"/>
      <c r="I690" s="109"/>
      <c r="J690" s="109"/>
      <c r="K690" s="49"/>
      <c r="L690" s="49"/>
      <c r="M690" s="91"/>
      <c r="N690" s="49"/>
      <c r="O690" s="91"/>
      <c r="P690" s="49"/>
      <c r="Q690" s="49"/>
      <c r="R690" s="49"/>
      <c r="S690" s="49"/>
      <c r="T690" s="49"/>
      <c r="U690" s="49"/>
      <c r="V690" s="49"/>
      <c r="W690" s="49"/>
      <c r="X690" s="49"/>
      <c r="Y690" s="49"/>
      <c r="Z690" s="49"/>
    </row>
    <row r="691" spans="1:26" ht="15.75" customHeight="1" x14ac:dyDescent="0.2">
      <c r="A691" s="49"/>
      <c r="B691" s="49"/>
      <c r="C691" s="49"/>
      <c r="D691" s="49"/>
      <c r="E691" s="109"/>
      <c r="F691" s="109"/>
      <c r="G691" s="109"/>
      <c r="H691" s="109"/>
      <c r="I691" s="109"/>
      <c r="J691" s="109"/>
      <c r="K691" s="49"/>
      <c r="L691" s="49"/>
      <c r="M691" s="91"/>
      <c r="N691" s="49"/>
      <c r="O691" s="91"/>
      <c r="P691" s="49"/>
      <c r="Q691" s="49"/>
      <c r="R691" s="49"/>
      <c r="S691" s="49"/>
      <c r="T691" s="49"/>
      <c r="U691" s="49"/>
      <c r="V691" s="49"/>
      <c r="W691" s="49"/>
      <c r="X691" s="49"/>
      <c r="Y691" s="49"/>
      <c r="Z691" s="49"/>
    </row>
    <row r="692" spans="1:26" ht="15.75" customHeight="1" x14ac:dyDescent="0.2">
      <c r="A692" s="49"/>
      <c r="B692" s="49"/>
      <c r="C692" s="49"/>
      <c r="D692" s="49"/>
      <c r="E692" s="109"/>
      <c r="F692" s="109"/>
      <c r="G692" s="109"/>
      <c r="H692" s="109"/>
      <c r="I692" s="109"/>
      <c r="J692" s="109"/>
      <c r="K692" s="49"/>
      <c r="L692" s="49"/>
      <c r="M692" s="91"/>
      <c r="N692" s="49"/>
      <c r="O692" s="91"/>
      <c r="P692" s="49"/>
      <c r="Q692" s="49"/>
      <c r="R692" s="49"/>
      <c r="S692" s="49"/>
      <c r="T692" s="49"/>
      <c r="U692" s="49"/>
      <c r="V692" s="49"/>
      <c r="W692" s="49"/>
      <c r="X692" s="49"/>
      <c r="Y692" s="49"/>
      <c r="Z692" s="49"/>
    </row>
    <row r="693" spans="1:26" ht="15.75" customHeight="1" x14ac:dyDescent="0.2">
      <c r="A693" s="49"/>
      <c r="B693" s="49"/>
      <c r="C693" s="49"/>
      <c r="D693" s="49"/>
      <c r="E693" s="109"/>
      <c r="F693" s="109"/>
      <c r="G693" s="109"/>
      <c r="H693" s="109"/>
      <c r="I693" s="109"/>
      <c r="J693" s="109"/>
      <c r="K693" s="49"/>
      <c r="L693" s="49"/>
      <c r="M693" s="91"/>
      <c r="N693" s="49"/>
      <c r="O693" s="91"/>
      <c r="P693" s="49"/>
      <c r="Q693" s="49"/>
      <c r="R693" s="49"/>
      <c r="S693" s="49"/>
      <c r="T693" s="49"/>
      <c r="U693" s="49"/>
      <c r="V693" s="49"/>
      <c r="W693" s="49"/>
      <c r="X693" s="49"/>
      <c r="Y693" s="49"/>
      <c r="Z693" s="49"/>
    </row>
    <row r="694" spans="1:26" ht="15.75" customHeight="1" x14ac:dyDescent="0.2">
      <c r="A694" s="49"/>
      <c r="B694" s="49"/>
      <c r="C694" s="49"/>
      <c r="D694" s="49"/>
      <c r="E694" s="109"/>
      <c r="F694" s="109"/>
      <c r="G694" s="109"/>
      <c r="H694" s="109"/>
      <c r="I694" s="109"/>
      <c r="J694" s="109"/>
      <c r="K694" s="49"/>
      <c r="L694" s="49"/>
      <c r="M694" s="91"/>
      <c r="N694" s="49"/>
      <c r="O694" s="91"/>
      <c r="P694" s="49"/>
      <c r="Q694" s="49"/>
      <c r="R694" s="49"/>
      <c r="S694" s="49"/>
      <c r="T694" s="49"/>
      <c r="U694" s="49"/>
      <c r="V694" s="49"/>
      <c r="W694" s="49"/>
      <c r="X694" s="49"/>
      <c r="Y694" s="49"/>
      <c r="Z694" s="49"/>
    </row>
    <row r="695" spans="1:26" ht="15.75" customHeight="1" x14ac:dyDescent="0.2">
      <c r="A695" s="49"/>
      <c r="B695" s="49"/>
      <c r="C695" s="49"/>
      <c r="D695" s="49"/>
      <c r="E695" s="109"/>
      <c r="F695" s="109"/>
      <c r="G695" s="109"/>
      <c r="H695" s="109"/>
      <c r="I695" s="109"/>
      <c r="J695" s="109"/>
      <c r="K695" s="49"/>
      <c r="L695" s="49"/>
      <c r="M695" s="91"/>
      <c r="N695" s="49"/>
      <c r="O695" s="91"/>
      <c r="P695" s="49"/>
      <c r="Q695" s="49"/>
      <c r="R695" s="49"/>
      <c r="S695" s="49"/>
      <c r="T695" s="49"/>
      <c r="U695" s="49"/>
      <c r="V695" s="49"/>
      <c r="W695" s="49"/>
      <c r="X695" s="49"/>
      <c r="Y695" s="49"/>
      <c r="Z695" s="49"/>
    </row>
    <row r="696" spans="1:26" ht="15.75" customHeight="1" x14ac:dyDescent="0.2">
      <c r="A696" s="49"/>
      <c r="B696" s="49"/>
      <c r="C696" s="49"/>
      <c r="D696" s="49"/>
      <c r="E696" s="109"/>
      <c r="F696" s="109"/>
      <c r="G696" s="109"/>
      <c r="H696" s="109"/>
      <c r="I696" s="109"/>
      <c r="J696" s="109"/>
      <c r="K696" s="49"/>
      <c r="L696" s="49"/>
      <c r="M696" s="91"/>
      <c r="N696" s="49"/>
      <c r="O696" s="91"/>
      <c r="P696" s="49"/>
      <c r="Q696" s="49"/>
      <c r="R696" s="49"/>
      <c r="S696" s="49"/>
      <c r="T696" s="49"/>
      <c r="U696" s="49"/>
      <c r="V696" s="49"/>
      <c r="W696" s="49"/>
      <c r="X696" s="49"/>
      <c r="Y696" s="49"/>
      <c r="Z696" s="49"/>
    </row>
    <row r="697" spans="1:26" ht="15.75" customHeight="1" x14ac:dyDescent="0.2">
      <c r="A697" s="49"/>
      <c r="B697" s="49"/>
      <c r="C697" s="49"/>
      <c r="D697" s="49"/>
      <c r="E697" s="109"/>
      <c r="F697" s="109"/>
      <c r="G697" s="109"/>
      <c r="H697" s="109"/>
      <c r="I697" s="109"/>
      <c r="J697" s="109"/>
      <c r="K697" s="49"/>
      <c r="L697" s="49"/>
      <c r="M697" s="91"/>
      <c r="N697" s="49"/>
      <c r="O697" s="91"/>
      <c r="P697" s="49"/>
      <c r="Q697" s="49"/>
      <c r="R697" s="49"/>
      <c r="S697" s="49"/>
      <c r="T697" s="49"/>
      <c r="U697" s="49"/>
      <c r="V697" s="49"/>
      <c r="W697" s="49"/>
      <c r="X697" s="49"/>
      <c r="Y697" s="49"/>
      <c r="Z697" s="49"/>
    </row>
    <row r="698" spans="1:26" ht="15.75" customHeight="1" x14ac:dyDescent="0.2">
      <c r="A698" s="49"/>
      <c r="B698" s="49"/>
      <c r="C698" s="49"/>
      <c r="D698" s="49"/>
      <c r="E698" s="109"/>
      <c r="F698" s="109"/>
      <c r="G698" s="109"/>
      <c r="H698" s="109"/>
      <c r="I698" s="109"/>
      <c r="J698" s="109"/>
      <c r="K698" s="49"/>
      <c r="L698" s="49"/>
      <c r="M698" s="91"/>
      <c r="N698" s="49"/>
      <c r="O698" s="91"/>
      <c r="P698" s="49"/>
      <c r="Q698" s="49"/>
      <c r="R698" s="49"/>
      <c r="S698" s="49"/>
      <c r="T698" s="49"/>
      <c r="U698" s="49"/>
      <c r="V698" s="49"/>
      <c r="W698" s="49"/>
      <c r="X698" s="49"/>
      <c r="Y698" s="49"/>
      <c r="Z698" s="49"/>
    </row>
    <row r="699" spans="1:26" ht="15.75" customHeight="1" x14ac:dyDescent="0.2">
      <c r="A699" s="49"/>
      <c r="B699" s="49"/>
      <c r="C699" s="49"/>
      <c r="D699" s="49"/>
      <c r="E699" s="109"/>
      <c r="F699" s="109"/>
      <c r="G699" s="109"/>
      <c r="H699" s="109"/>
      <c r="I699" s="109"/>
      <c r="J699" s="109"/>
      <c r="K699" s="49"/>
      <c r="L699" s="49"/>
      <c r="M699" s="91"/>
      <c r="N699" s="49"/>
      <c r="O699" s="91"/>
      <c r="P699" s="49"/>
      <c r="Q699" s="49"/>
      <c r="R699" s="49"/>
      <c r="S699" s="49"/>
      <c r="T699" s="49"/>
      <c r="U699" s="49"/>
      <c r="V699" s="49"/>
      <c r="W699" s="49"/>
      <c r="X699" s="49"/>
      <c r="Y699" s="49"/>
      <c r="Z699" s="49"/>
    </row>
    <row r="700" spans="1:26" ht="15.75" customHeight="1" x14ac:dyDescent="0.2">
      <c r="A700" s="49"/>
      <c r="B700" s="49"/>
      <c r="C700" s="49"/>
      <c r="D700" s="49"/>
      <c r="E700" s="109"/>
      <c r="F700" s="109"/>
      <c r="G700" s="109"/>
      <c r="H700" s="109"/>
      <c r="I700" s="109"/>
      <c r="J700" s="109"/>
      <c r="K700" s="49"/>
      <c r="L700" s="49"/>
      <c r="M700" s="91"/>
      <c r="N700" s="49"/>
      <c r="O700" s="91"/>
      <c r="P700" s="49"/>
      <c r="Q700" s="49"/>
      <c r="R700" s="49"/>
      <c r="S700" s="49"/>
      <c r="T700" s="49"/>
      <c r="U700" s="49"/>
      <c r="V700" s="49"/>
      <c r="W700" s="49"/>
      <c r="X700" s="49"/>
      <c r="Y700" s="49"/>
      <c r="Z700" s="49"/>
    </row>
    <row r="701" spans="1:26" ht="15.75" customHeight="1" x14ac:dyDescent="0.2">
      <c r="A701" s="49"/>
      <c r="B701" s="49"/>
      <c r="C701" s="49"/>
      <c r="D701" s="49"/>
      <c r="E701" s="109"/>
      <c r="F701" s="109"/>
      <c r="G701" s="109"/>
      <c r="H701" s="109"/>
      <c r="I701" s="109"/>
      <c r="J701" s="109"/>
      <c r="K701" s="49"/>
      <c r="L701" s="49"/>
      <c r="M701" s="91"/>
      <c r="N701" s="49"/>
      <c r="O701" s="91"/>
      <c r="P701" s="49"/>
      <c r="Q701" s="49"/>
      <c r="R701" s="49"/>
      <c r="S701" s="49"/>
      <c r="T701" s="49"/>
      <c r="U701" s="49"/>
      <c r="V701" s="49"/>
      <c r="W701" s="49"/>
      <c r="X701" s="49"/>
      <c r="Y701" s="49"/>
      <c r="Z701" s="49"/>
    </row>
    <row r="702" spans="1:26" ht="15.75" customHeight="1" x14ac:dyDescent="0.2">
      <c r="A702" s="49"/>
      <c r="B702" s="49"/>
      <c r="C702" s="49"/>
      <c r="D702" s="49"/>
      <c r="E702" s="109"/>
      <c r="F702" s="109"/>
      <c r="G702" s="109"/>
      <c r="H702" s="109"/>
      <c r="I702" s="109"/>
      <c r="J702" s="109"/>
      <c r="K702" s="49"/>
      <c r="L702" s="49"/>
      <c r="M702" s="91"/>
      <c r="N702" s="49"/>
      <c r="O702" s="91"/>
      <c r="P702" s="49"/>
      <c r="Q702" s="49"/>
      <c r="R702" s="49"/>
      <c r="S702" s="49"/>
      <c r="T702" s="49"/>
      <c r="U702" s="49"/>
      <c r="V702" s="49"/>
      <c r="W702" s="49"/>
      <c r="X702" s="49"/>
      <c r="Y702" s="49"/>
      <c r="Z702" s="49"/>
    </row>
    <row r="703" spans="1:26" ht="15.75" customHeight="1" x14ac:dyDescent="0.2">
      <c r="A703" s="49"/>
      <c r="B703" s="49"/>
      <c r="C703" s="49"/>
      <c r="D703" s="49"/>
      <c r="E703" s="109"/>
      <c r="F703" s="109"/>
      <c r="G703" s="109"/>
      <c r="H703" s="109"/>
      <c r="I703" s="109"/>
      <c r="J703" s="109"/>
      <c r="K703" s="49"/>
      <c r="L703" s="49"/>
      <c r="M703" s="91"/>
      <c r="N703" s="49"/>
      <c r="O703" s="91"/>
      <c r="P703" s="49"/>
      <c r="Q703" s="49"/>
      <c r="R703" s="49"/>
      <c r="S703" s="49"/>
      <c r="T703" s="49"/>
      <c r="U703" s="49"/>
      <c r="V703" s="49"/>
      <c r="W703" s="49"/>
      <c r="X703" s="49"/>
      <c r="Y703" s="49"/>
      <c r="Z703" s="49"/>
    </row>
    <row r="704" spans="1:26" ht="15.75" customHeight="1" x14ac:dyDescent="0.2">
      <c r="A704" s="49"/>
      <c r="B704" s="49"/>
      <c r="C704" s="49"/>
      <c r="D704" s="49"/>
      <c r="E704" s="109"/>
      <c r="F704" s="109"/>
      <c r="G704" s="109"/>
      <c r="H704" s="109"/>
      <c r="I704" s="109"/>
      <c r="J704" s="109"/>
      <c r="K704" s="49"/>
      <c r="L704" s="49"/>
      <c r="M704" s="91"/>
      <c r="N704" s="49"/>
      <c r="O704" s="91"/>
      <c r="P704" s="49"/>
      <c r="Q704" s="49"/>
      <c r="R704" s="49"/>
      <c r="S704" s="49"/>
      <c r="T704" s="49"/>
      <c r="U704" s="49"/>
      <c r="V704" s="49"/>
      <c r="W704" s="49"/>
      <c r="X704" s="49"/>
      <c r="Y704" s="49"/>
      <c r="Z704" s="49"/>
    </row>
    <row r="705" spans="1:26" ht="15.75" customHeight="1" x14ac:dyDescent="0.2">
      <c r="A705" s="49"/>
      <c r="B705" s="49"/>
      <c r="C705" s="49"/>
      <c r="D705" s="49"/>
      <c r="E705" s="109"/>
      <c r="F705" s="109"/>
      <c r="G705" s="109"/>
      <c r="H705" s="109"/>
      <c r="I705" s="109"/>
      <c r="J705" s="109"/>
      <c r="K705" s="49"/>
      <c r="L705" s="49"/>
      <c r="M705" s="91"/>
      <c r="N705" s="49"/>
      <c r="O705" s="91"/>
      <c r="P705" s="49"/>
      <c r="Q705" s="49"/>
      <c r="R705" s="49"/>
      <c r="S705" s="49"/>
      <c r="T705" s="49"/>
      <c r="U705" s="49"/>
      <c r="V705" s="49"/>
      <c r="W705" s="49"/>
      <c r="X705" s="49"/>
      <c r="Y705" s="49"/>
      <c r="Z705" s="49"/>
    </row>
    <row r="706" spans="1:26" ht="15.75" customHeight="1" x14ac:dyDescent="0.2">
      <c r="A706" s="49"/>
      <c r="B706" s="49"/>
      <c r="C706" s="49"/>
      <c r="D706" s="49"/>
      <c r="E706" s="109"/>
      <c r="F706" s="109"/>
      <c r="G706" s="109"/>
      <c r="H706" s="109"/>
      <c r="I706" s="109"/>
      <c r="J706" s="109"/>
      <c r="K706" s="49"/>
      <c r="L706" s="49"/>
      <c r="M706" s="91"/>
      <c r="N706" s="49"/>
      <c r="O706" s="91"/>
      <c r="P706" s="49"/>
      <c r="Q706" s="49"/>
      <c r="R706" s="49"/>
      <c r="S706" s="49"/>
      <c r="T706" s="49"/>
      <c r="U706" s="49"/>
      <c r="V706" s="49"/>
      <c r="W706" s="49"/>
      <c r="X706" s="49"/>
      <c r="Y706" s="49"/>
      <c r="Z706" s="49"/>
    </row>
    <row r="707" spans="1:26" ht="15.75" customHeight="1" x14ac:dyDescent="0.2">
      <c r="A707" s="49"/>
      <c r="B707" s="49"/>
      <c r="C707" s="49"/>
      <c r="D707" s="49"/>
      <c r="E707" s="109"/>
      <c r="F707" s="109"/>
      <c r="G707" s="109"/>
      <c r="H707" s="109"/>
      <c r="I707" s="109"/>
      <c r="J707" s="109"/>
      <c r="K707" s="49"/>
      <c r="L707" s="49"/>
      <c r="M707" s="91"/>
      <c r="N707" s="49"/>
      <c r="O707" s="91"/>
      <c r="P707" s="49"/>
      <c r="Q707" s="49"/>
      <c r="R707" s="49"/>
      <c r="S707" s="49"/>
      <c r="T707" s="49"/>
      <c r="U707" s="49"/>
      <c r="V707" s="49"/>
      <c r="W707" s="49"/>
      <c r="X707" s="49"/>
      <c r="Y707" s="49"/>
      <c r="Z707" s="49"/>
    </row>
    <row r="708" spans="1:26" ht="15.75" customHeight="1" x14ac:dyDescent="0.2">
      <c r="A708" s="49"/>
      <c r="B708" s="49"/>
      <c r="C708" s="49"/>
      <c r="D708" s="49"/>
      <c r="E708" s="109"/>
      <c r="F708" s="109"/>
      <c r="G708" s="109"/>
      <c r="H708" s="109"/>
      <c r="I708" s="109"/>
      <c r="J708" s="109"/>
      <c r="K708" s="49"/>
      <c r="L708" s="49"/>
      <c r="M708" s="91"/>
      <c r="N708" s="49"/>
      <c r="O708" s="91"/>
      <c r="P708" s="49"/>
      <c r="Q708" s="49"/>
      <c r="R708" s="49"/>
      <c r="S708" s="49"/>
      <c r="T708" s="49"/>
      <c r="U708" s="49"/>
      <c r="V708" s="49"/>
      <c r="W708" s="49"/>
      <c r="X708" s="49"/>
      <c r="Y708" s="49"/>
      <c r="Z708" s="49"/>
    </row>
    <row r="709" spans="1:26" ht="15.75" customHeight="1" x14ac:dyDescent="0.2">
      <c r="A709" s="49"/>
      <c r="B709" s="49"/>
      <c r="C709" s="49"/>
      <c r="D709" s="49"/>
      <c r="E709" s="109"/>
      <c r="F709" s="109"/>
      <c r="G709" s="109"/>
      <c r="H709" s="109"/>
      <c r="I709" s="109"/>
      <c r="J709" s="109"/>
      <c r="K709" s="49"/>
      <c r="L709" s="49"/>
      <c r="M709" s="91"/>
      <c r="N709" s="49"/>
      <c r="O709" s="91"/>
      <c r="P709" s="49"/>
      <c r="Q709" s="49"/>
      <c r="R709" s="49"/>
      <c r="S709" s="49"/>
      <c r="T709" s="49"/>
      <c r="U709" s="49"/>
      <c r="V709" s="49"/>
      <c r="W709" s="49"/>
      <c r="X709" s="49"/>
      <c r="Y709" s="49"/>
      <c r="Z709" s="49"/>
    </row>
    <row r="710" spans="1:26" ht="15.75" customHeight="1" x14ac:dyDescent="0.2">
      <c r="A710" s="49"/>
      <c r="B710" s="49"/>
      <c r="C710" s="49"/>
      <c r="D710" s="49"/>
      <c r="E710" s="109"/>
      <c r="F710" s="109"/>
      <c r="G710" s="109"/>
      <c r="H710" s="109"/>
      <c r="I710" s="109"/>
      <c r="J710" s="109"/>
      <c r="K710" s="49"/>
      <c r="L710" s="49"/>
      <c r="M710" s="91"/>
      <c r="N710" s="49"/>
      <c r="O710" s="91"/>
      <c r="P710" s="49"/>
      <c r="Q710" s="49"/>
      <c r="R710" s="49"/>
      <c r="S710" s="49"/>
      <c r="T710" s="49"/>
      <c r="U710" s="49"/>
      <c r="V710" s="49"/>
      <c r="W710" s="49"/>
      <c r="X710" s="49"/>
      <c r="Y710" s="49"/>
      <c r="Z710" s="49"/>
    </row>
    <row r="711" spans="1:26" ht="15.75" customHeight="1" x14ac:dyDescent="0.2">
      <c r="A711" s="49"/>
      <c r="B711" s="49"/>
      <c r="C711" s="49"/>
      <c r="D711" s="49"/>
      <c r="E711" s="109"/>
      <c r="F711" s="109"/>
      <c r="G711" s="109"/>
      <c r="H711" s="109"/>
      <c r="I711" s="109"/>
      <c r="J711" s="109"/>
      <c r="K711" s="49"/>
      <c r="L711" s="49"/>
      <c r="M711" s="91"/>
      <c r="N711" s="49"/>
      <c r="O711" s="91"/>
      <c r="P711" s="49"/>
      <c r="Q711" s="49"/>
      <c r="R711" s="49"/>
      <c r="S711" s="49"/>
      <c r="T711" s="49"/>
      <c r="U711" s="49"/>
      <c r="V711" s="49"/>
      <c r="W711" s="49"/>
      <c r="X711" s="49"/>
      <c r="Y711" s="49"/>
      <c r="Z711" s="49"/>
    </row>
    <row r="712" spans="1:26" ht="15.75" customHeight="1" x14ac:dyDescent="0.2">
      <c r="A712" s="49"/>
      <c r="B712" s="49"/>
      <c r="C712" s="49"/>
      <c r="D712" s="49"/>
      <c r="E712" s="109"/>
      <c r="F712" s="109"/>
      <c r="G712" s="109"/>
      <c r="H712" s="109"/>
      <c r="I712" s="109"/>
      <c r="J712" s="109"/>
      <c r="K712" s="49"/>
      <c r="L712" s="49"/>
      <c r="M712" s="91"/>
      <c r="N712" s="49"/>
      <c r="O712" s="91"/>
      <c r="P712" s="49"/>
      <c r="Q712" s="49"/>
      <c r="R712" s="49"/>
      <c r="S712" s="49"/>
      <c r="T712" s="49"/>
      <c r="U712" s="49"/>
      <c r="V712" s="49"/>
      <c r="W712" s="49"/>
      <c r="X712" s="49"/>
      <c r="Y712" s="49"/>
      <c r="Z712" s="49"/>
    </row>
    <row r="713" spans="1:26" ht="15.75" customHeight="1" x14ac:dyDescent="0.2">
      <c r="A713" s="49"/>
      <c r="B713" s="49"/>
      <c r="C713" s="49"/>
      <c r="D713" s="49"/>
      <c r="E713" s="109"/>
      <c r="F713" s="109"/>
      <c r="G713" s="109"/>
      <c r="H713" s="109"/>
      <c r="I713" s="109"/>
      <c r="J713" s="109"/>
      <c r="K713" s="49"/>
      <c r="L713" s="49"/>
      <c r="M713" s="91"/>
      <c r="N713" s="49"/>
      <c r="O713" s="91"/>
      <c r="P713" s="49"/>
      <c r="Q713" s="49"/>
      <c r="R713" s="49"/>
      <c r="S713" s="49"/>
      <c r="T713" s="49"/>
      <c r="U713" s="49"/>
      <c r="V713" s="49"/>
      <c r="W713" s="49"/>
      <c r="X713" s="49"/>
      <c r="Y713" s="49"/>
      <c r="Z713" s="49"/>
    </row>
    <row r="714" spans="1:26" ht="15.75" customHeight="1" x14ac:dyDescent="0.2">
      <c r="A714" s="49"/>
      <c r="B714" s="49"/>
      <c r="C714" s="49"/>
      <c r="D714" s="49"/>
      <c r="E714" s="109"/>
      <c r="F714" s="109"/>
      <c r="G714" s="109"/>
      <c r="H714" s="109"/>
      <c r="I714" s="109"/>
      <c r="J714" s="109"/>
      <c r="K714" s="49"/>
      <c r="L714" s="49"/>
      <c r="M714" s="91"/>
      <c r="N714" s="49"/>
      <c r="O714" s="91"/>
      <c r="P714" s="49"/>
      <c r="Q714" s="49"/>
      <c r="R714" s="49"/>
      <c r="S714" s="49"/>
      <c r="T714" s="49"/>
      <c r="U714" s="49"/>
      <c r="V714" s="49"/>
      <c r="W714" s="49"/>
      <c r="X714" s="49"/>
      <c r="Y714" s="49"/>
      <c r="Z714" s="49"/>
    </row>
    <row r="715" spans="1:26" ht="15.75" customHeight="1" x14ac:dyDescent="0.2">
      <c r="A715" s="49"/>
      <c r="B715" s="49"/>
      <c r="C715" s="49"/>
      <c r="D715" s="49"/>
      <c r="E715" s="109"/>
      <c r="F715" s="109"/>
      <c r="G715" s="109"/>
      <c r="H715" s="109"/>
      <c r="I715" s="109"/>
      <c r="J715" s="109"/>
      <c r="K715" s="49"/>
      <c r="L715" s="49"/>
      <c r="M715" s="91"/>
      <c r="N715" s="49"/>
      <c r="O715" s="91"/>
      <c r="P715" s="49"/>
      <c r="Q715" s="49"/>
      <c r="R715" s="49"/>
      <c r="S715" s="49"/>
      <c r="T715" s="49"/>
      <c r="U715" s="49"/>
      <c r="V715" s="49"/>
      <c r="W715" s="49"/>
      <c r="X715" s="49"/>
      <c r="Y715" s="49"/>
      <c r="Z715" s="49"/>
    </row>
    <row r="716" spans="1:26" ht="15.75" customHeight="1" x14ac:dyDescent="0.2">
      <c r="A716" s="49"/>
      <c r="B716" s="49"/>
      <c r="C716" s="49"/>
      <c r="D716" s="49"/>
      <c r="E716" s="109"/>
      <c r="F716" s="109"/>
      <c r="G716" s="109"/>
      <c r="H716" s="109"/>
      <c r="I716" s="109"/>
      <c r="J716" s="109"/>
      <c r="K716" s="49"/>
      <c r="L716" s="49"/>
      <c r="M716" s="91"/>
      <c r="N716" s="49"/>
      <c r="O716" s="91"/>
      <c r="P716" s="49"/>
      <c r="Q716" s="49"/>
      <c r="R716" s="49"/>
      <c r="S716" s="49"/>
      <c r="T716" s="49"/>
      <c r="U716" s="49"/>
      <c r="V716" s="49"/>
      <c r="W716" s="49"/>
      <c r="X716" s="49"/>
      <c r="Y716" s="49"/>
      <c r="Z716" s="49"/>
    </row>
    <row r="717" spans="1:26" ht="15.75" customHeight="1" x14ac:dyDescent="0.2">
      <c r="A717" s="49"/>
      <c r="B717" s="49"/>
      <c r="C717" s="49"/>
      <c r="D717" s="49"/>
      <c r="E717" s="109"/>
      <c r="F717" s="109"/>
      <c r="G717" s="109"/>
      <c r="H717" s="109"/>
      <c r="I717" s="109"/>
      <c r="J717" s="109"/>
      <c r="K717" s="49"/>
      <c r="L717" s="49"/>
      <c r="M717" s="91"/>
      <c r="N717" s="49"/>
      <c r="O717" s="91"/>
      <c r="P717" s="49"/>
      <c r="Q717" s="49"/>
      <c r="R717" s="49"/>
      <c r="S717" s="49"/>
      <c r="T717" s="49"/>
      <c r="U717" s="49"/>
      <c r="V717" s="49"/>
      <c r="W717" s="49"/>
      <c r="X717" s="49"/>
      <c r="Y717" s="49"/>
      <c r="Z717" s="49"/>
    </row>
    <row r="718" spans="1:26" ht="15.75" customHeight="1" x14ac:dyDescent="0.2">
      <c r="A718" s="49"/>
      <c r="B718" s="49"/>
      <c r="C718" s="49"/>
      <c r="D718" s="49"/>
      <c r="E718" s="109"/>
      <c r="F718" s="109"/>
      <c r="G718" s="109"/>
      <c r="H718" s="109"/>
      <c r="I718" s="109"/>
      <c r="J718" s="109"/>
      <c r="K718" s="49"/>
      <c r="L718" s="49"/>
      <c r="M718" s="91"/>
      <c r="N718" s="49"/>
      <c r="O718" s="91"/>
      <c r="P718" s="49"/>
      <c r="Q718" s="49"/>
      <c r="R718" s="49"/>
      <c r="S718" s="49"/>
      <c r="T718" s="49"/>
      <c r="U718" s="49"/>
      <c r="V718" s="49"/>
      <c r="W718" s="49"/>
      <c r="X718" s="49"/>
      <c r="Y718" s="49"/>
      <c r="Z718" s="49"/>
    </row>
    <row r="719" spans="1:26" ht="15.75" customHeight="1" x14ac:dyDescent="0.2">
      <c r="A719" s="49"/>
      <c r="B719" s="49"/>
      <c r="C719" s="49"/>
      <c r="D719" s="49"/>
      <c r="E719" s="109"/>
      <c r="F719" s="109"/>
      <c r="G719" s="109"/>
      <c r="H719" s="109"/>
      <c r="I719" s="109"/>
      <c r="J719" s="109"/>
      <c r="K719" s="49"/>
      <c r="L719" s="49"/>
      <c r="M719" s="91"/>
      <c r="N719" s="49"/>
      <c r="O719" s="91"/>
      <c r="P719" s="49"/>
      <c r="Q719" s="49"/>
      <c r="R719" s="49"/>
      <c r="S719" s="49"/>
      <c r="T719" s="49"/>
      <c r="U719" s="49"/>
      <c r="V719" s="49"/>
      <c r="W719" s="49"/>
      <c r="X719" s="49"/>
      <c r="Y719" s="49"/>
      <c r="Z719" s="49"/>
    </row>
    <row r="720" spans="1:26" ht="15.75" customHeight="1" x14ac:dyDescent="0.2">
      <c r="A720" s="49"/>
      <c r="B720" s="49"/>
      <c r="C720" s="49"/>
      <c r="D720" s="49"/>
      <c r="E720" s="109"/>
      <c r="F720" s="109"/>
      <c r="G720" s="109"/>
      <c r="H720" s="109"/>
      <c r="I720" s="109"/>
      <c r="J720" s="109"/>
      <c r="K720" s="49"/>
      <c r="L720" s="49"/>
      <c r="M720" s="91"/>
      <c r="N720" s="49"/>
      <c r="O720" s="91"/>
      <c r="P720" s="49"/>
      <c r="Q720" s="49"/>
      <c r="R720" s="49"/>
      <c r="S720" s="49"/>
      <c r="T720" s="49"/>
      <c r="U720" s="49"/>
      <c r="V720" s="49"/>
      <c r="W720" s="49"/>
      <c r="X720" s="49"/>
      <c r="Y720" s="49"/>
      <c r="Z720" s="49"/>
    </row>
    <row r="721" spans="1:26" ht="15.75" customHeight="1" x14ac:dyDescent="0.2">
      <c r="A721" s="49"/>
      <c r="B721" s="49"/>
      <c r="C721" s="49"/>
      <c r="D721" s="49"/>
      <c r="E721" s="109"/>
      <c r="F721" s="109"/>
      <c r="G721" s="109"/>
      <c r="H721" s="109"/>
      <c r="I721" s="109"/>
      <c r="J721" s="109"/>
      <c r="K721" s="49"/>
      <c r="L721" s="49"/>
      <c r="M721" s="91"/>
      <c r="N721" s="49"/>
      <c r="O721" s="91"/>
      <c r="P721" s="49"/>
      <c r="Q721" s="49"/>
      <c r="R721" s="49"/>
      <c r="S721" s="49"/>
      <c r="T721" s="49"/>
      <c r="U721" s="49"/>
      <c r="V721" s="49"/>
      <c r="W721" s="49"/>
      <c r="X721" s="49"/>
      <c r="Y721" s="49"/>
      <c r="Z721" s="49"/>
    </row>
    <row r="722" spans="1:26" ht="15.75" customHeight="1" x14ac:dyDescent="0.2">
      <c r="A722" s="49"/>
      <c r="B722" s="49"/>
      <c r="C722" s="49"/>
      <c r="D722" s="49"/>
      <c r="E722" s="109"/>
      <c r="F722" s="109"/>
      <c r="G722" s="109"/>
      <c r="H722" s="109"/>
      <c r="I722" s="109"/>
      <c r="J722" s="109"/>
      <c r="K722" s="49"/>
      <c r="L722" s="49"/>
      <c r="M722" s="91"/>
      <c r="N722" s="49"/>
      <c r="O722" s="91"/>
      <c r="P722" s="49"/>
      <c r="Q722" s="49"/>
      <c r="R722" s="49"/>
      <c r="S722" s="49"/>
      <c r="T722" s="49"/>
      <c r="U722" s="49"/>
      <c r="V722" s="49"/>
      <c r="W722" s="49"/>
      <c r="X722" s="49"/>
      <c r="Y722" s="49"/>
      <c r="Z722" s="49"/>
    </row>
    <row r="723" spans="1:26" ht="15.75" customHeight="1" x14ac:dyDescent="0.2">
      <c r="A723" s="49"/>
      <c r="B723" s="49"/>
      <c r="C723" s="49"/>
      <c r="D723" s="49"/>
      <c r="E723" s="109"/>
      <c r="F723" s="109"/>
      <c r="G723" s="109"/>
      <c r="H723" s="109"/>
      <c r="I723" s="109"/>
      <c r="J723" s="109"/>
      <c r="K723" s="49"/>
      <c r="L723" s="49"/>
      <c r="M723" s="91"/>
      <c r="N723" s="49"/>
      <c r="O723" s="91"/>
      <c r="P723" s="49"/>
      <c r="Q723" s="49"/>
      <c r="R723" s="49"/>
      <c r="S723" s="49"/>
      <c r="T723" s="49"/>
      <c r="U723" s="49"/>
      <c r="V723" s="49"/>
      <c r="W723" s="49"/>
      <c r="X723" s="49"/>
      <c r="Y723" s="49"/>
      <c r="Z723" s="49"/>
    </row>
    <row r="724" spans="1:26" ht="15.75" customHeight="1" x14ac:dyDescent="0.2">
      <c r="A724" s="49"/>
      <c r="B724" s="49"/>
      <c r="C724" s="49"/>
      <c r="D724" s="49"/>
      <c r="E724" s="109"/>
      <c r="F724" s="109"/>
      <c r="G724" s="109"/>
      <c r="H724" s="109"/>
      <c r="I724" s="109"/>
      <c r="J724" s="109"/>
      <c r="K724" s="49"/>
      <c r="L724" s="49"/>
      <c r="M724" s="91"/>
      <c r="N724" s="49"/>
      <c r="O724" s="91"/>
      <c r="P724" s="49"/>
      <c r="Q724" s="49"/>
      <c r="R724" s="49"/>
      <c r="S724" s="49"/>
      <c r="T724" s="49"/>
      <c r="U724" s="49"/>
      <c r="V724" s="49"/>
      <c r="W724" s="49"/>
      <c r="X724" s="49"/>
      <c r="Y724" s="49"/>
      <c r="Z724" s="49"/>
    </row>
    <row r="725" spans="1:26" ht="15.75" customHeight="1" x14ac:dyDescent="0.2">
      <c r="A725" s="49"/>
      <c r="B725" s="49"/>
      <c r="C725" s="49"/>
      <c r="D725" s="49"/>
      <c r="E725" s="109"/>
      <c r="F725" s="109"/>
      <c r="G725" s="109"/>
      <c r="H725" s="109"/>
      <c r="I725" s="109"/>
      <c r="J725" s="109"/>
      <c r="K725" s="49"/>
      <c r="L725" s="49"/>
      <c r="M725" s="91"/>
      <c r="N725" s="49"/>
      <c r="O725" s="91"/>
      <c r="P725" s="49"/>
      <c r="Q725" s="49"/>
      <c r="R725" s="49"/>
      <c r="S725" s="49"/>
      <c r="T725" s="49"/>
      <c r="U725" s="49"/>
      <c r="V725" s="49"/>
      <c r="W725" s="49"/>
      <c r="X725" s="49"/>
      <c r="Y725" s="49"/>
      <c r="Z725" s="49"/>
    </row>
    <row r="726" spans="1:26" ht="15.75" customHeight="1" x14ac:dyDescent="0.2">
      <c r="A726" s="49"/>
      <c r="B726" s="49"/>
      <c r="C726" s="49"/>
      <c r="D726" s="49"/>
      <c r="E726" s="109"/>
      <c r="F726" s="109"/>
      <c r="G726" s="109"/>
      <c r="H726" s="109"/>
      <c r="I726" s="109"/>
      <c r="J726" s="109"/>
      <c r="K726" s="49"/>
      <c r="L726" s="49"/>
      <c r="M726" s="91"/>
      <c r="N726" s="49"/>
      <c r="O726" s="91"/>
      <c r="P726" s="49"/>
      <c r="Q726" s="49"/>
      <c r="R726" s="49"/>
      <c r="S726" s="49"/>
      <c r="T726" s="49"/>
      <c r="U726" s="49"/>
      <c r="V726" s="49"/>
      <c r="W726" s="49"/>
      <c r="X726" s="49"/>
      <c r="Y726" s="49"/>
      <c r="Z726" s="49"/>
    </row>
    <row r="727" spans="1:26" ht="15.75" customHeight="1" x14ac:dyDescent="0.2">
      <c r="A727" s="49"/>
      <c r="B727" s="49"/>
      <c r="C727" s="49"/>
      <c r="D727" s="49"/>
      <c r="E727" s="109"/>
      <c r="F727" s="109"/>
      <c r="G727" s="109"/>
      <c r="H727" s="109"/>
      <c r="I727" s="109"/>
      <c r="J727" s="109"/>
      <c r="K727" s="49"/>
      <c r="L727" s="49"/>
      <c r="M727" s="91"/>
      <c r="N727" s="49"/>
      <c r="O727" s="91"/>
      <c r="P727" s="49"/>
      <c r="Q727" s="49"/>
      <c r="R727" s="49"/>
      <c r="S727" s="49"/>
      <c r="T727" s="49"/>
      <c r="U727" s="49"/>
      <c r="V727" s="49"/>
      <c r="W727" s="49"/>
      <c r="X727" s="49"/>
      <c r="Y727" s="49"/>
      <c r="Z727" s="49"/>
    </row>
    <row r="728" spans="1:26" ht="15.75" customHeight="1" x14ac:dyDescent="0.2">
      <c r="A728" s="49"/>
      <c r="B728" s="49"/>
      <c r="C728" s="49"/>
      <c r="D728" s="49"/>
      <c r="E728" s="109"/>
      <c r="F728" s="109"/>
      <c r="G728" s="109"/>
      <c r="H728" s="109"/>
      <c r="I728" s="109"/>
      <c r="J728" s="109"/>
      <c r="K728" s="49"/>
      <c r="L728" s="49"/>
      <c r="M728" s="91"/>
      <c r="N728" s="49"/>
      <c r="O728" s="91"/>
      <c r="P728" s="49"/>
      <c r="Q728" s="49"/>
      <c r="R728" s="49"/>
      <c r="S728" s="49"/>
      <c r="T728" s="49"/>
      <c r="U728" s="49"/>
      <c r="V728" s="49"/>
      <c r="W728" s="49"/>
      <c r="X728" s="49"/>
      <c r="Y728" s="49"/>
      <c r="Z728" s="49"/>
    </row>
    <row r="729" spans="1:26" ht="15.75" customHeight="1" x14ac:dyDescent="0.2">
      <c r="A729" s="49"/>
      <c r="B729" s="49"/>
      <c r="C729" s="49"/>
      <c r="D729" s="49"/>
      <c r="E729" s="109"/>
      <c r="F729" s="109"/>
      <c r="G729" s="109"/>
      <c r="H729" s="109"/>
      <c r="I729" s="109"/>
      <c r="J729" s="109"/>
      <c r="K729" s="49"/>
      <c r="L729" s="49"/>
      <c r="M729" s="91"/>
      <c r="N729" s="49"/>
      <c r="O729" s="91"/>
      <c r="P729" s="49"/>
      <c r="Q729" s="49"/>
      <c r="R729" s="49"/>
      <c r="S729" s="49"/>
      <c r="T729" s="49"/>
      <c r="U729" s="49"/>
      <c r="V729" s="49"/>
      <c r="W729" s="49"/>
      <c r="X729" s="49"/>
      <c r="Y729" s="49"/>
      <c r="Z729" s="49"/>
    </row>
    <row r="730" spans="1:26" ht="15.75" customHeight="1" x14ac:dyDescent="0.2">
      <c r="A730" s="49"/>
      <c r="B730" s="49"/>
      <c r="C730" s="49"/>
      <c r="D730" s="49"/>
      <c r="E730" s="109"/>
      <c r="F730" s="109"/>
      <c r="G730" s="109"/>
      <c r="H730" s="109"/>
      <c r="I730" s="109"/>
      <c r="J730" s="109"/>
      <c r="K730" s="49"/>
      <c r="L730" s="49"/>
      <c r="M730" s="91"/>
      <c r="N730" s="49"/>
      <c r="O730" s="91"/>
      <c r="P730" s="49"/>
      <c r="Q730" s="49"/>
      <c r="R730" s="49"/>
      <c r="S730" s="49"/>
      <c r="T730" s="49"/>
      <c r="U730" s="49"/>
      <c r="V730" s="49"/>
      <c r="W730" s="49"/>
      <c r="X730" s="49"/>
      <c r="Y730" s="49"/>
      <c r="Z730" s="49"/>
    </row>
    <row r="731" spans="1:26" ht="15.75" customHeight="1" x14ac:dyDescent="0.2">
      <c r="A731" s="49"/>
      <c r="B731" s="49"/>
      <c r="C731" s="49"/>
      <c r="D731" s="49"/>
      <c r="E731" s="109"/>
      <c r="F731" s="109"/>
      <c r="G731" s="109"/>
      <c r="H731" s="109"/>
      <c r="I731" s="109"/>
      <c r="J731" s="109"/>
      <c r="K731" s="49"/>
      <c r="L731" s="49"/>
      <c r="M731" s="91"/>
      <c r="N731" s="49"/>
      <c r="O731" s="91"/>
      <c r="P731" s="49"/>
      <c r="Q731" s="49"/>
      <c r="R731" s="49"/>
      <c r="S731" s="49"/>
      <c r="T731" s="49"/>
      <c r="U731" s="49"/>
      <c r="V731" s="49"/>
      <c r="W731" s="49"/>
      <c r="X731" s="49"/>
      <c r="Y731" s="49"/>
      <c r="Z731" s="49"/>
    </row>
    <row r="732" spans="1:26" ht="15.75" customHeight="1" x14ac:dyDescent="0.2">
      <c r="A732" s="49"/>
      <c r="B732" s="49"/>
      <c r="C732" s="49"/>
      <c r="D732" s="49"/>
      <c r="E732" s="109"/>
      <c r="F732" s="109"/>
      <c r="G732" s="109"/>
      <c r="H732" s="109"/>
      <c r="I732" s="109"/>
      <c r="J732" s="109"/>
      <c r="K732" s="49"/>
      <c r="L732" s="49"/>
      <c r="M732" s="91"/>
      <c r="N732" s="49"/>
      <c r="O732" s="91"/>
      <c r="P732" s="49"/>
      <c r="Q732" s="49"/>
      <c r="R732" s="49"/>
      <c r="S732" s="49"/>
      <c r="T732" s="49"/>
      <c r="U732" s="49"/>
      <c r="V732" s="49"/>
      <c r="W732" s="49"/>
      <c r="X732" s="49"/>
      <c r="Y732" s="49"/>
      <c r="Z732" s="49"/>
    </row>
    <row r="733" spans="1:26" ht="15.75" customHeight="1" x14ac:dyDescent="0.2">
      <c r="A733" s="49"/>
      <c r="B733" s="49"/>
      <c r="C733" s="49"/>
      <c r="D733" s="49"/>
      <c r="E733" s="109"/>
      <c r="F733" s="109"/>
      <c r="G733" s="109"/>
      <c r="H733" s="109"/>
      <c r="I733" s="109"/>
      <c r="J733" s="109"/>
      <c r="K733" s="49"/>
      <c r="L733" s="49"/>
      <c r="M733" s="91"/>
      <c r="N733" s="49"/>
      <c r="O733" s="91"/>
      <c r="P733" s="49"/>
      <c r="Q733" s="49"/>
      <c r="R733" s="49"/>
      <c r="S733" s="49"/>
      <c r="T733" s="49"/>
      <c r="U733" s="49"/>
      <c r="V733" s="49"/>
      <c r="W733" s="49"/>
      <c r="X733" s="49"/>
      <c r="Y733" s="49"/>
      <c r="Z733" s="49"/>
    </row>
    <row r="734" spans="1:26" ht="15.75" customHeight="1" x14ac:dyDescent="0.2">
      <c r="A734" s="49"/>
      <c r="B734" s="49"/>
      <c r="C734" s="49"/>
      <c r="D734" s="49"/>
      <c r="E734" s="109"/>
      <c r="F734" s="109"/>
      <c r="G734" s="109"/>
      <c r="H734" s="109"/>
      <c r="I734" s="109"/>
      <c r="J734" s="109"/>
      <c r="K734" s="49"/>
      <c r="L734" s="49"/>
      <c r="M734" s="91"/>
      <c r="N734" s="49"/>
      <c r="O734" s="91"/>
      <c r="P734" s="49"/>
      <c r="Q734" s="49"/>
      <c r="R734" s="49"/>
      <c r="S734" s="49"/>
      <c r="T734" s="49"/>
      <c r="U734" s="49"/>
      <c r="V734" s="49"/>
      <c r="W734" s="49"/>
      <c r="X734" s="49"/>
      <c r="Y734" s="49"/>
      <c r="Z734" s="49"/>
    </row>
    <row r="735" spans="1:26" ht="15.75" customHeight="1" x14ac:dyDescent="0.2">
      <c r="A735" s="49"/>
      <c r="B735" s="49"/>
      <c r="C735" s="49"/>
      <c r="D735" s="49"/>
      <c r="E735" s="109"/>
      <c r="F735" s="109"/>
      <c r="G735" s="109"/>
      <c r="H735" s="109"/>
      <c r="I735" s="109"/>
      <c r="J735" s="109"/>
      <c r="K735" s="49"/>
      <c r="L735" s="49"/>
      <c r="M735" s="91"/>
      <c r="N735" s="49"/>
      <c r="O735" s="91"/>
      <c r="P735" s="49"/>
      <c r="Q735" s="49"/>
      <c r="R735" s="49"/>
      <c r="S735" s="49"/>
      <c r="T735" s="49"/>
      <c r="U735" s="49"/>
      <c r="V735" s="49"/>
      <c r="W735" s="49"/>
      <c r="X735" s="49"/>
      <c r="Y735" s="49"/>
      <c r="Z735" s="49"/>
    </row>
    <row r="736" spans="1:26" ht="15.75" customHeight="1" x14ac:dyDescent="0.2">
      <c r="A736" s="49"/>
      <c r="B736" s="49"/>
      <c r="C736" s="49"/>
      <c r="D736" s="49"/>
      <c r="E736" s="109"/>
      <c r="F736" s="109"/>
      <c r="G736" s="109"/>
      <c r="H736" s="109"/>
      <c r="I736" s="109"/>
      <c r="J736" s="109"/>
      <c r="K736" s="49"/>
      <c r="L736" s="49"/>
      <c r="M736" s="91"/>
      <c r="N736" s="49"/>
      <c r="O736" s="91"/>
      <c r="P736" s="49"/>
      <c r="Q736" s="49"/>
      <c r="R736" s="49"/>
      <c r="S736" s="49"/>
      <c r="T736" s="49"/>
      <c r="U736" s="49"/>
      <c r="V736" s="49"/>
      <c r="W736" s="49"/>
      <c r="X736" s="49"/>
      <c r="Y736" s="49"/>
      <c r="Z736" s="49"/>
    </row>
    <row r="737" spans="1:26" ht="15.75" customHeight="1" x14ac:dyDescent="0.2">
      <c r="A737" s="49"/>
      <c r="B737" s="49"/>
      <c r="C737" s="49"/>
      <c r="D737" s="49"/>
      <c r="E737" s="109"/>
      <c r="F737" s="109"/>
      <c r="G737" s="109"/>
      <c r="H737" s="109"/>
      <c r="I737" s="109"/>
      <c r="J737" s="109"/>
      <c r="K737" s="49"/>
      <c r="L737" s="49"/>
      <c r="M737" s="91"/>
      <c r="N737" s="49"/>
      <c r="O737" s="91"/>
      <c r="P737" s="49"/>
      <c r="Q737" s="49"/>
      <c r="R737" s="49"/>
      <c r="S737" s="49"/>
      <c r="T737" s="49"/>
      <c r="U737" s="49"/>
      <c r="V737" s="49"/>
      <c r="W737" s="49"/>
      <c r="X737" s="49"/>
      <c r="Y737" s="49"/>
      <c r="Z737" s="49"/>
    </row>
    <row r="738" spans="1:26" ht="15.75" customHeight="1" x14ac:dyDescent="0.2">
      <c r="A738" s="49"/>
      <c r="B738" s="49"/>
      <c r="C738" s="49"/>
      <c r="D738" s="49"/>
      <c r="E738" s="109"/>
      <c r="F738" s="109"/>
      <c r="G738" s="109"/>
      <c r="H738" s="109"/>
      <c r="I738" s="109"/>
      <c r="J738" s="109"/>
      <c r="K738" s="49"/>
      <c r="L738" s="49"/>
      <c r="M738" s="91"/>
      <c r="N738" s="49"/>
      <c r="O738" s="91"/>
      <c r="P738" s="49"/>
      <c r="Q738" s="49"/>
      <c r="R738" s="49"/>
      <c r="S738" s="49"/>
      <c r="T738" s="49"/>
      <c r="U738" s="49"/>
      <c r="V738" s="49"/>
      <c r="W738" s="49"/>
      <c r="X738" s="49"/>
      <c r="Y738" s="49"/>
      <c r="Z738" s="49"/>
    </row>
    <row r="739" spans="1:26" ht="15.75" customHeight="1" x14ac:dyDescent="0.2">
      <c r="A739" s="49"/>
      <c r="B739" s="49"/>
      <c r="C739" s="49"/>
      <c r="D739" s="49"/>
      <c r="E739" s="109"/>
      <c r="F739" s="109"/>
      <c r="G739" s="109"/>
      <c r="H739" s="109"/>
      <c r="I739" s="109"/>
      <c r="J739" s="109"/>
      <c r="K739" s="49"/>
      <c r="L739" s="49"/>
      <c r="M739" s="91"/>
      <c r="N739" s="49"/>
      <c r="O739" s="91"/>
      <c r="P739" s="49"/>
      <c r="Q739" s="49"/>
      <c r="R739" s="49"/>
      <c r="S739" s="49"/>
      <c r="T739" s="49"/>
      <c r="U739" s="49"/>
      <c r="V739" s="49"/>
      <c r="W739" s="49"/>
      <c r="X739" s="49"/>
      <c r="Y739" s="49"/>
      <c r="Z739" s="49"/>
    </row>
    <row r="740" spans="1:26" ht="15.75" customHeight="1" x14ac:dyDescent="0.2">
      <c r="A740" s="49"/>
      <c r="B740" s="49"/>
      <c r="C740" s="49"/>
      <c r="D740" s="49"/>
      <c r="E740" s="109"/>
      <c r="F740" s="109"/>
      <c r="G740" s="109"/>
      <c r="H740" s="109"/>
      <c r="I740" s="109"/>
      <c r="J740" s="109"/>
      <c r="K740" s="49"/>
      <c r="L740" s="49"/>
      <c r="M740" s="91"/>
      <c r="N740" s="49"/>
      <c r="O740" s="91"/>
      <c r="P740" s="49"/>
      <c r="Q740" s="49"/>
      <c r="R740" s="49"/>
      <c r="S740" s="49"/>
      <c r="T740" s="49"/>
      <c r="U740" s="49"/>
      <c r="V740" s="49"/>
      <c r="W740" s="49"/>
      <c r="X740" s="49"/>
      <c r="Y740" s="49"/>
      <c r="Z740" s="49"/>
    </row>
    <row r="741" spans="1:26" ht="15.75" customHeight="1" x14ac:dyDescent="0.2">
      <c r="A741" s="49"/>
      <c r="B741" s="49"/>
      <c r="C741" s="49"/>
      <c r="D741" s="49"/>
      <c r="E741" s="109"/>
      <c r="F741" s="109"/>
      <c r="G741" s="109"/>
      <c r="H741" s="109"/>
      <c r="I741" s="109"/>
      <c r="J741" s="109"/>
      <c r="K741" s="49"/>
      <c r="L741" s="49"/>
      <c r="M741" s="91"/>
      <c r="N741" s="49"/>
      <c r="O741" s="91"/>
      <c r="P741" s="49"/>
      <c r="Q741" s="49"/>
      <c r="R741" s="49"/>
      <c r="S741" s="49"/>
      <c r="T741" s="49"/>
      <c r="U741" s="49"/>
      <c r="V741" s="49"/>
      <c r="W741" s="49"/>
      <c r="X741" s="49"/>
      <c r="Y741" s="49"/>
      <c r="Z741" s="49"/>
    </row>
    <row r="742" spans="1:26" ht="15.75" customHeight="1" x14ac:dyDescent="0.2">
      <c r="A742" s="49"/>
      <c r="B742" s="49"/>
      <c r="C742" s="49"/>
      <c r="D742" s="49"/>
      <c r="E742" s="109"/>
      <c r="F742" s="109"/>
      <c r="G742" s="109"/>
      <c r="H742" s="109"/>
      <c r="I742" s="109"/>
      <c r="J742" s="109"/>
      <c r="K742" s="49"/>
      <c r="L742" s="49"/>
      <c r="M742" s="91"/>
      <c r="N742" s="49"/>
      <c r="O742" s="91"/>
      <c r="P742" s="49"/>
      <c r="Q742" s="49"/>
      <c r="R742" s="49"/>
      <c r="S742" s="49"/>
      <c r="T742" s="49"/>
      <c r="U742" s="49"/>
      <c r="V742" s="49"/>
      <c r="W742" s="49"/>
      <c r="X742" s="49"/>
      <c r="Y742" s="49"/>
      <c r="Z742" s="49"/>
    </row>
    <row r="743" spans="1:26" ht="15.75" customHeight="1" x14ac:dyDescent="0.2">
      <c r="A743" s="49"/>
      <c r="B743" s="49"/>
      <c r="C743" s="49"/>
      <c r="D743" s="49"/>
      <c r="E743" s="109"/>
      <c r="F743" s="109"/>
      <c r="G743" s="109"/>
      <c r="H743" s="109"/>
      <c r="I743" s="109"/>
      <c r="J743" s="109"/>
      <c r="K743" s="49"/>
      <c r="L743" s="49"/>
      <c r="M743" s="91"/>
      <c r="N743" s="49"/>
      <c r="O743" s="91"/>
      <c r="P743" s="49"/>
      <c r="Q743" s="49"/>
      <c r="R743" s="49"/>
      <c r="S743" s="49"/>
      <c r="T743" s="49"/>
      <c r="U743" s="49"/>
      <c r="V743" s="49"/>
      <c r="W743" s="49"/>
      <c r="X743" s="49"/>
      <c r="Y743" s="49"/>
      <c r="Z743" s="49"/>
    </row>
    <row r="744" spans="1:26" ht="15.75" customHeight="1" x14ac:dyDescent="0.2">
      <c r="A744" s="49"/>
      <c r="B744" s="49"/>
      <c r="C744" s="49"/>
      <c r="D744" s="49"/>
      <c r="E744" s="109"/>
      <c r="F744" s="109"/>
      <c r="G744" s="109"/>
      <c r="H744" s="109"/>
      <c r="I744" s="109"/>
      <c r="J744" s="109"/>
      <c r="K744" s="49"/>
      <c r="L744" s="49"/>
      <c r="M744" s="91"/>
      <c r="N744" s="49"/>
      <c r="O744" s="91"/>
      <c r="P744" s="49"/>
      <c r="Q744" s="49"/>
      <c r="R744" s="49"/>
      <c r="S744" s="49"/>
      <c r="T744" s="49"/>
      <c r="U744" s="49"/>
      <c r="V744" s="49"/>
      <c r="W744" s="49"/>
      <c r="X744" s="49"/>
      <c r="Y744" s="49"/>
      <c r="Z744" s="49"/>
    </row>
    <row r="745" spans="1:26" ht="15.75" customHeight="1" x14ac:dyDescent="0.2">
      <c r="A745" s="49"/>
      <c r="B745" s="49"/>
      <c r="C745" s="49"/>
      <c r="D745" s="49"/>
      <c r="E745" s="109"/>
      <c r="F745" s="109"/>
      <c r="G745" s="109"/>
      <c r="H745" s="109"/>
      <c r="I745" s="109"/>
      <c r="J745" s="109"/>
      <c r="K745" s="49"/>
      <c r="L745" s="49"/>
      <c r="M745" s="91"/>
      <c r="N745" s="49"/>
      <c r="O745" s="91"/>
      <c r="P745" s="49"/>
      <c r="Q745" s="49"/>
      <c r="R745" s="49"/>
      <c r="S745" s="49"/>
      <c r="T745" s="49"/>
      <c r="U745" s="49"/>
      <c r="V745" s="49"/>
      <c r="W745" s="49"/>
      <c r="X745" s="49"/>
      <c r="Y745" s="49"/>
      <c r="Z745" s="49"/>
    </row>
    <row r="746" spans="1:26" ht="15.75" customHeight="1" x14ac:dyDescent="0.2">
      <c r="A746" s="49"/>
      <c r="B746" s="49"/>
      <c r="C746" s="49"/>
      <c r="D746" s="49"/>
      <c r="E746" s="109"/>
      <c r="F746" s="109"/>
      <c r="G746" s="109"/>
      <c r="H746" s="109"/>
      <c r="I746" s="109"/>
      <c r="J746" s="109"/>
      <c r="K746" s="49"/>
      <c r="L746" s="49"/>
      <c r="M746" s="91"/>
      <c r="N746" s="49"/>
      <c r="O746" s="91"/>
      <c r="P746" s="49"/>
      <c r="Q746" s="49"/>
      <c r="R746" s="49"/>
      <c r="S746" s="49"/>
      <c r="T746" s="49"/>
      <c r="U746" s="49"/>
      <c r="V746" s="49"/>
      <c r="W746" s="49"/>
      <c r="X746" s="49"/>
      <c r="Y746" s="49"/>
      <c r="Z746" s="49"/>
    </row>
    <row r="747" spans="1:26" ht="15.75" customHeight="1" x14ac:dyDescent="0.2">
      <c r="A747" s="49"/>
      <c r="B747" s="49"/>
      <c r="C747" s="49"/>
      <c r="D747" s="49"/>
      <c r="E747" s="109"/>
      <c r="F747" s="109"/>
      <c r="G747" s="109"/>
      <c r="H747" s="109"/>
      <c r="I747" s="109"/>
      <c r="J747" s="109"/>
      <c r="K747" s="49"/>
      <c r="L747" s="49"/>
      <c r="M747" s="91"/>
      <c r="N747" s="49"/>
      <c r="O747" s="91"/>
      <c r="P747" s="49"/>
      <c r="Q747" s="49"/>
      <c r="R747" s="49"/>
      <c r="S747" s="49"/>
      <c r="T747" s="49"/>
      <c r="U747" s="49"/>
      <c r="V747" s="49"/>
      <c r="W747" s="49"/>
      <c r="X747" s="49"/>
      <c r="Y747" s="49"/>
      <c r="Z747" s="49"/>
    </row>
    <row r="748" spans="1:26" ht="15.75" customHeight="1" x14ac:dyDescent="0.2">
      <c r="A748" s="49"/>
      <c r="B748" s="49"/>
      <c r="C748" s="49"/>
      <c r="D748" s="49"/>
      <c r="E748" s="109"/>
      <c r="F748" s="109"/>
      <c r="G748" s="109"/>
      <c r="H748" s="109"/>
      <c r="I748" s="109"/>
      <c r="J748" s="109"/>
      <c r="K748" s="49"/>
      <c r="L748" s="49"/>
      <c r="M748" s="91"/>
      <c r="N748" s="49"/>
      <c r="O748" s="91"/>
      <c r="P748" s="49"/>
      <c r="Q748" s="49"/>
      <c r="R748" s="49"/>
      <c r="S748" s="49"/>
      <c r="T748" s="49"/>
      <c r="U748" s="49"/>
      <c r="V748" s="49"/>
      <c r="W748" s="49"/>
      <c r="X748" s="49"/>
      <c r="Y748" s="49"/>
      <c r="Z748" s="49"/>
    </row>
    <row r="749" spans="1:26" ht="15.75" customHeight="1" x14ac:dyDescent="0.2">
      <c r="A749" s="49"/>
      <c r="B749" s="49"/>
      <c r="C749" s="49"/>
      <c r="D749" s="49"/>
      <c r="E749" s="109"/>
      <c r="F749" s="109"/>
      <c r="G749" s="109"/>
      <c r="H749" s="109"/>
      <c r="I749" s="109"/>
      <c r="J749" s="109"/>
      <c r="K749" s="49"/>
      <c r="L749" s="49"/>
      <c r="M749" s="91"/>
      <c r="N749" s="49"/>
      <c r="O749" s="91"/>
      <c r="P749" s="49"/>
      <c r="Q749" s="49"/>
      <c r="R749" s="49"/>
      <c r="S749" s="49"/>
      <c r="T749" s="49"/>
      <c r="U749" s="49"/>
      <c r="V749" s="49"/>
      <c r="W749" s="49"/>
      <c r="X749" s="49"/>
      <c r="Y749" s="49"/>
      <c r="Z749" s="49"/>
    </row>
    <row r="750" spans="1:26" ht="15.75" customHeight="1" x14ac:dyDescent="0.2">
      <c r="A750" s="49"/>
      <c r="B750" s="49"/>
      <c r="C750" s="49"/>
      <c r="D750" s="49"/>
      <c r="E750" s="109"/>
      <c r="F750" s="109"/>
      <c r="G750" s="109"/>
      <c r="H750" s="109"/>
      <c r="I750" s="109"/>
      <c r="J750" s="109"/>
      <c r="K750" s="49"/>
      <c r="L750" s="49"/>
      <c r="M750" s="91"/>
      <c r="N750" s="49"/>
      <c r="O750" s="91"/>
      <c r="P750" s="49"/>
      <c r="Q750" s="49"/>
      <c r="R750" s="49"/>
      <c r="S750" s="49"/>
      <c r="T750" s="49"/>
      <c r="U750" s="49"/>
      <c r="V750" s="49"/>
      <c r="W750" s="49"/>
      <c r="X750" s="49"/>
      <c r="Y750" s="49"/>
      <c r="Z750" s="49"/>
    </row>
    <row r="751" spans="1:26" ht="15.75" customHeight="1" x14ac:dyDescent="0.2">
      <c r="A751" s="49"/>
      <c r="B751" s="49"/>
      <c r="C751" s="49"/>
      <c r="D751" s="49"/>
      <c r="E751" s="109"/>
      <c r="F751" s="109"/>
      <c r="G751" s="109"/>
      <c r="H751" s="109"/>
      <c r="I751" s="109"/>
      <c r="J751" s="109"/>
      <c r="K751" s="49"/>
      <c r="L751" s="49"/>
      <c r="M751" s="91"/>
      <c r="N751" s="49"/>
      <c r="O751" s="91"/>
      <c r="P751" s="49"/>
      <c r="Q751" s="49"/>
      <c r="R751" s="49"/>
      <c r="S751" s="49"/>
      <c r="T751" s="49"/>
      <c r="U751" s="49"/>
      <c r="V751" s="49"/>
      <c r="W751" s="49"/>
      <c r="X751" s="49"/>
      <c r="Y751" s="49"/>
      <c r="Z751" s="49"/>
    </row>
    <row r="752" spans="1:26" ht="15.75" customHeight="1" x14ac:dyDescent="0.2">
      <c r="A752" s="49"/>
      <c r="B752" s="49"/>
      <c r="C752" s="49"/>
      <c r="D752" s="49"/>
      <c r="E752" s="109"/>
      <c r="F752" s="109"/>
      <c r="G752" s="109"/>
      <c r="H752" s="109"/>
      <c r="I752" s="109"/>
      <c r="J752" s="109"/>
      <c r="K752" s="49"/>
      <c r="L752" s="49"/>
      <c r="M752" s="91"/>
      <c r="N752" s="49"/>
      <c r="O752" s="91"/>
      <c r="P752" s="49"/>
      <c r="Q752" s="49"/>
      <c r="R752" s="49"/>
      <c r="S752" s="49"/>
      <c r="T752" s="49"/>
      <c r="U752" s="49"/>
      <c r="V752" s="49"/>
      <c r="W752" s="49"/>
      <c r="X752" s="49"/>
      <c r="Y752" s="49"/>
      <c r="Z752" s="49"/>
    </row>
    <row r="753" spans="1:26" ht="15.75" customHeight="1" x14ac:dyDescent="0.2">
      <c r="A753" s="49"/>
      <c r="B753" s="49"/>
      <c r="C753" s="49"/>
      <c r="D753" s="49"/>
      <c r="E753" s="109"/>
      <c r="F753" s="109"/>
      <c r="G753" s="109"/>
      <c r="H753" s="109"/>
      <c r="I753" s="109"/>
      <c r="J753" s="109"/>
      <c r="K753" s="49"/>
      <c r="L753" s="49"/>
      <c r="M753" s="91"/>
      <c r="N753" s="49"/>
      <c r="O753" s="91"/>
      <c r="P753" s="49"/>
      <c r="Q753" s="49"/>
      <c r="R753" s="49"/>
      <c r="S753" s="49"/>
      <c r="T753" s="49"/>
      <c r="U753" s="49"/>
      <c r="V753" s="49"/>
      <c r="W753" s="49"/>
      <c r="X753" s="49"/>
      <c r="Y753" s="49"/>
      <c r="Z753" s="49"/>
    </row>
    <row r="754" spans="1:26" ht="15.75" customHeight="1" x14ac:dyDescent="0.2">
      <c r="A754" s="49"/>
      <c r="B754" s="49"/>
      <c r="C754" s="49"/>
      <c r="D754" s="49"/>
      <c r="E754" s="109"/>
      <c r="F754" s="109"/>
      <c r="G754" s="109"/>
      <c r="H754" s="109"/>
      <c r="I754" s="109"/>
      <c r="J754" s="109"/>
      <c r="K754" s="49"/>
      <c r="L754" s="49"/>
      <c r="M754" s="91"/>
      <c r="N754" s="49"/>
      <c r="O754" s="91"/>
      <c r="P754" s="49"/>
      <c r="Q754" s="49"/>
      <c r="R754" s="49"/>
      <c r="S754" s="49"/>
      <c r="T754" s="49"/>
      <c r="U754" s="49"/>
      <c r="V754" s="49"/>
      <c r="W754" s="49"/>
      <c r="X754" s="49"/>
      <c r="Y754" s="49"/>
      <c r="Z754" s="49"/>
    </row>
    <row r="755" spans="1:26" ht="15.75" customHeight="1" x14ac:dyDescent="0.2">
      <c r="A755" s="49"/>
      <c r="B755" s="49"/>
      <c r="C755" s="49"/>
      <c r="D755" s="49"/>
      <c r="E755" s="109"/>
      <c r="F755" s="109"/>
      <c r="G755" s="109"/>
      <c r="H755" s="109"/>
      <c r="I755" s="109"/>
      <c r="J755" s="109"/>
      <c r="K755" s="49"/>
      <c r="L755" s="49"/>
      <c r="M755" s="91"/>
      <c r="N755" s="49"/>
      <c r="O755" s="91"/>
      <c r="P755" s="49"/>
      <c r="Q755" s="49"/>
      <c r="R755" s="49"/>
      <c r="S755" s="49"/>
      <c r="T755" s="49"/>
      <c r="U755" s="49"/>
      <c r="V755" s="49"/>
      <c r="W755" s="49"/>
      <c r="X755" s="49"/>
      <c r="Y755" s="49"/>
      <c r="Z755" s="49"/>
    </row>
    <row r="756" spans="1:26" ht="15.75" customHeight="1" x14ac:dyDescent="0.2">
      <c r="A756" s="49"/>
      <c r="B756" s="49"/>
      <c r="C756" s="49"/>
      <c r="D756" s="49"/>
      <c r="E756" s="109"/>
      <c r="F756" s="109"/>
      <c r="G756" s="109"/>
      <c r="H756" s="109"/>
      <c r="I756" s="109"/>
      <c r="J756" s="109"/>
      <c r="K756" s="49"/>
      <c r="L756" s="49"/>
      <c r="M756" s="91"/>
      <c r="N756" s="49"/>
      <c r="O756" s="91"/>
      <c r="P756" s="49"/>
      <c r="Q756" s="49"/>
      <c r="R756" s="49"/>
      <c r="S756" s="49"/>
      <c r="T756" s="49"/>
      <c r="U756" s="49"/>
      <c r="V756" s="49"/>
      <c r="W756" s="49"/>
      <c r="X756" s="49"/>
      <c r="Y756" s="49"/>
      <c r="Z756" s="49"/>
    </row>
    <row r="757" spans="1:26" ht="15.75" customHeight="1" x14ac:dyDescent="0.2">
      <c r="A757" s="49"/>
      <c r="B757" s="49"/>
      <c r="C757" s="49"/>
      <c r="D757" s="49"/>
      <c r="E757" s="109"/>
      <c r="F757" s="109"/>
      <c r="G757" s="109"/>
      <c r="H757" s="109"/>
      <c r="I757" s="109"/>
      <c r="J757" s="109"/>
      <c r="K757" s="49"/>
      <c r="L757" s="49"/>
      <c r="M757" s="91"/>
      <c r="N757" s="49"/>
      <c r="O757" s="91"/>
      <c r="P757" s="49"/>
      <c r="Q757" s="49"/>
      <c r="R757" s="49"/>
      <c r="S757" s="49"/>
      <c r="T757" s="49"/>
      <c r="U757" s="49"/>
      <c r="V757" s="49"/>
      <c r="W757" s="49"/>
      <c r="X757" s="49"/>
      <c r="Y757" s="49"/>
      <c r="Z757" s="49"/>
    </row>
    <row r="758" spans="1:26" ht="15.75" customHeight="1" x14ac:dyDescent="0.2">
      <c r="A758" s="49"/>
      <c r="B758" s="49"/>
      <c r="C758" s="49"/>
      <c r="D758" s="49"/>
      <c r="E758" s="109"/>
      <c r="F758" s="109"/>
      <c r="G758" s="109"/>
      <c r="H758" s="109"/>
      <c r="I758" s="109"/>
      <c r="J758" s="109"/>
      <c r="K758" s="49"/>
      <c r="L758" s="49"/>
      <c r="M758" s="91"/>
      <c r="N758" s="49"/>
      <c r="O758" s="91"/>
      <c r="P758" s="49"/>
      <c r="Q758" s="49"/>
      <c r="R758" s="49"/>
      <c r="S758" s="49"/>
      <c r="T758" s="49"/>
      <c r="U758" s="49"/>
      <c r="V758" s="49"/>
      <c r="W758" s="49"/>
      <c r="X758" s="49"/>
      <c r="Y758" s="49"/>
      <c r="Z758" s="49"/>
    </row>
    <row r="759" spans="1:26" ht="15.75" customHeight="1" x14ac:dyDescent="0.2">
      <c r="A759" s="49"/>
      <c r="B759" s="49"/>
      <c r="C759" s="49"/>
      <c r="D759" s="49"/>
      <c r="E759" s="109"/>
      <c r="F759" s="109"/>
      <c r="G759" s="109"/>
      <c r="H759" s="109"/>
      <c r="I759" s="109"/>
      <c r="J759" s="109"/>
      <c r="K759" s="49"/>
      <c r="L759" s="49"/>
      <c r="M759" s="91"/>
      <c r="N759" s="49"/>
      <c r="O759" s="91"/>
      <c r="P759" s="49"/>
      <c r="Q759" s="49"/>
      <c r="R759" s="49"/>
      <c r="S759" s="49"/>
      <c r="T759" s="49"/>
      <c r="U759" s="49"/>
      <c r="V759" s="49"/>
      <c r="W759" s="49"/>
      <c r="X759" s="49"/>
      <c r="Y759" s="49"/>
      <c r="Z759" s="49"/>
    </row>
    <row r="760" spans="1:26" ht="15.75" customHeight="1" x14ac:dyDescent="0.2">
      <c r="A760" s="49"/>
      <c r="B760" s="49"/>
      <c r="C760" s="49"/>
      <c r="D760" s="49"/>
      <c r="E760" s="109"/>
      <c r="F760" s="109"/>
      <c r="G760" s="109"/>
      <c r="H760" s="109"/>
      <c r="I760" s="109"/>
      <c r="J760" s="109"/>
      <c r="K760" s="49"/>
      <c r="L760" s="49"/>
      <c r="M760" s="91"/>
      <c r="N760" s="49"/>
      <c r="O760" s="91"/>
      <c r="P760" s="49"/>
      <c r="Q760" s="49"/>
      <c r="R760" s="49"/>
      <c r="S760" s="49"/>
      <c r="T760" s="49"/>
      <c r="U760" s="49"/>
      <c r="V760" s="49"/>
      <c r="W760" s="49"/>
      <c r="X760" s="49"/>
      <c r="Y760" s="49"/>
      <c r="Z760" s="49"/>
    </row>
    <row r="761" spans="1:26" ht="15.75" customHeight="1" x14ac:dyDescent="0.2">
      <c r="A761" s="49"/>
      <c r="B761" s="49"/>
      <c r="C761" s="49"/>
      <c r="D761" s="49"/>
      <c r="E761" s="109"/>
      <c r="F761" s="109"/>
      <c r="G761" s="109"/>
      <c r="H761" s="109"/>
      <c r="I761" s="109"/>
      <c r="J761" s="109"/>
      <c r="K761" s="49"/>
      <c r="L761" s="49"/>
      <c r="M761" s="91"/>
      <c r="N761" s="49"/>
      <c r="O761" s="91"/>
      <c r="P761" s="49"/>
      <c r="Q761" s="49"/>
      <c r="R761" s="49"/>
      <c r="S761" s="49"/>
      <c r="T761" s="49"/>
      <c r="U761" s="49"/>
      <c r="V761" s="49"/>
      <c r="W761" s="49"/>
      <c r="X761" s="49"/>
      <c r="Y761" s="49"/>
      <c r="Z761" s="49"/>
    </row>
    <row r="762" spans="1:26" ht="15.75" customHeight="1" x14ac:dyDescent="0.2">
      <c r="A762" s="49"/>
      <c r="B762" s="49"/>
      <c r="C762" s="49"/>
      <c r="D762" s="49"/>
      <c r="E762" s="109"/>
      <c r="F762" s="109"/>
      <c r="G762" s="109"/>
      <c r="H762" s="109"/>
      <c r="I762" s="109"/>
      <c r="J762" s="109"/>
      <c r="K762" s="49"/>
      <c r="L762" s="49"/>
      <c r="M762" s="91"/>
      <c r="N762" s="49"/>
      <c r="O762" s="91"/>
      <c r="P762" s="49"/>
      <c r="Q762" s="49"/>
      <c r="R762" s="49"/>
      <c r="S762" s="49"/>
      <c r="T762" s="49"/>
      <c r="U762" s="49"/>
      <c r="V762" s="49"/>
      <c r="W762" s="49"/>
      <c r="X762" s="49"/>
      <c r="Y762" s="49"/>
      <c r="Z762" s="49"/>
    </row>
    <row r="763" spans="1:26" ht="15.75" customHeight="1" x14ac:dyDescent="0.2">
      <c r="A763" s="49"/>
      <c r="B763" s="49"/>
      <c r="C763" s="49"/>
      <c r="D763" s="49"/>
      <c r="E763" s="109"/>
      <c r="F763" s="109"/>
      <c r="G763" s="109"/>
      <c r="H763" s="109"/>
      <c r="I763" s="109"/>
      <c r="J763" s="109"/>
      <c r="K763" s="49"/>
      <c r="L763" s="49"/>
      <c r="M763" s="91"/>
      <c r="N763" s="49"/>
      <c r="O763" s="91"/>
      <c r="P763" s="49"/>
      <c r="Q763" s="49"/>
      <c r="R763" s="49"/>
      <c r="S763" s="49"/>
      <c r="T763" s="49"/>
      <c r="U763" s="49"/>
      <c r="V763" s="49"/>
      <c r="W763" s="49"/>
      <c r="X763" s="49"/>
      <c r="Y763" s="49"/>
      <c r="Z763" s="49"/>
    </row>
    <row r="764" spans="1:26" ht="15.75" customHeight="1" x14ac:dyDescent="0.2">
      <c r="A764" s="49"/>
      <c r="B764" s="49"/>
      <c r="C764" s="49"/>
      <c r="D764" s="49"/>
      <c r="E764" s="109"/>
      <c r="F764" s="109"/>
      <c r="G764" s="109"/>
      <c r="H764" s="109"/>
      <c r="I764" s="109"/>
      <c r="J764" s="109"/>
      <c r="K764" s="49"/>
      <c r="L764" s="49"/>
      <c r="M764" s="91"/>
      <c r="N764" s="49"/>
      <c r="O764" s="91"/>
      <c r="P764" s="49"/>
      <c r="Q764" s="49"/>
      <c r="R764" s="49"/>
      <c r="S764" s="49"/>
      <c r="T764" s="49"/>
      <c r="U764" s="49"/>
      <c r="V764" s="49"/>
      <c r="W764" s="49"/>
      <c r="X764" s="49"/>
      <c r="Y764" s="49"/>
      <c r="Z764" s="49"/>
    </row>
    <row r="765" spans="1:26" ht="15.75" customHeight="1" x14ac:dyDescent="0.2">
      <c r="A765" s="49"/>
      <c r="B765" s="49"/>
      <c r="C765" s="49"/>
      <c r="D765" s="49"/>
      <c r="E765" s="109"/>
      <c r="F765" s="109"/>
      <c r="G765" s="109"/>
      <c r="H765" s="109"/>
      <c r="I765" s="109"/>
      <c r="J765" s="109"/>
      <c r="K765" s="49"/>
      <c r="L765" s="49"/>
      <c r="M765" s="91"/>
      <c r="N765" s="49"/>
      <c r="O765" s="91"/>
      <c r="P765" s="49"/>
      <c r="Q765" s="49"/>
      <c r="R765" s="49"/>
      <c r="S765" s="49"/>
      <c r="T765" s="49"/>
      <c r="U765" s="49"/>
      <c r="V765" s="49"/>
      <c r="W765" s="49"/>
      <c r="X765" s="49"/>
      <c r="Y765" s="49"/>
      <c r="Z765" s="49"/>
    </row>
    <row r="766" spans="1:26" ht="15.75" customHeight="1" x14ac:dyDescent="0.2">
      <c r="A766" s="49"/>
      <c r="B766" s="49"/>
      <c r="C766" s="49"/>
      <c r="D766" s="49"/>
      <c r="E766" s="109"/>
      <c r="F766" s="109"/>
      <c r="G766" s="109"/>
      <c r="H766" s="109"/>
      <c r="I766" s="109"/>
      <c r="J766" s="109"/>
      <c r="K766" s="49"/>
      <c r="L766" s="49"/>
      <c r="M766" s="91"/>
      <c r="N766" s="49"/>
      <c r="O766" s="91"/>
      <c r="P766" s="49"/>
      <c r="Q766" s="49"/>
      <c r="R766" s="49"/>
      <c r="S766" s="49"/>
      <c r="T766" s="49"/>
      <c r="U766" s="49"/>
      <c r="V766" s="49"/>
      <c r="W766" s="49"/>
      <c r="X766" s="49"/>
      <c r="Y766" s="49"/>
      <c r="Z766" s="49"/>
    </row>
    <row r="767" spans="1:26" ht="15.75" customHeight="1" x14ac:dyDescent="0.2">
      <c r="A767" s="49"/>
      <c r="B767" s="49"/>
      <c r="C767" s="49"/>
      <c r="D767" s="49"/>
      <c r="E767" s="109"/>
      <c r="F767" s="109"/>
      <c r="G767" s="109"/>
      <c r="H767" s="109"/>
      <c r="I767" s="109"/>
      <c r="J767" s="109"/>
      <c r="K767" s="49"/>
      <c r="L767" s="49"/>
      <c r="M767" s="91"/>
      <c r="N767" s="49"/>
      <c r="O767" s="91"/>
      <c r="P767" s="49"/>
      <c r="Q767" s="49"/>
      <c r="R767" s="49"/>
      <c r="S767" s="49"/>
      <c r="T767" s="49"/>
      <c r="U767" s="49"/>
      <c r="V767" s="49"/>
      <c r="W767" s="49"/>
      <c r="X767" s="49"/>
      <c r="Y767" s="49"/>
      <c r="Z767" s="49"/>
    </row>
    <row r="768" spans="1:26" ht="15.75" customHeight="1" x14ac:dyDescent="0.2">
      <c r="A768" s="49"/>
      <c r="B768" s="49"/>
      <c r="C768" s="49"/>
      <c r="D768" s="49"/>
      <c r="E768" s="109"/>
      <c r="F768" s="109"/>
      <c r="G768" s="109"/>
      <c r="H768" s="109"/>
      <c r="I768" s="109"/>
      <c r="J768" s="109"/>
      <c r="K768" s="49"/>
      <c r="L768" s="49"/>
      <c r="M768" s="91"/>
      <c r="N768" s="49"/>
      <c r="O768" s="91"/>
      <c r="P768" s="49"/>
      <c r="Q768" s="49"/>
      <c r="R768" s="49"/>
      <c r="S768" s="49"/>
      <c r="T768" s="49"/>
      <c r="U768" s="49"/>
      <c r="V768" s="49"/>
      <c r="W768" s="49"/>
      <c r="X768" s="49"/>
      <c r="Y768" s="49"/>
      <c r="Z768" s="49"/>
    </row>
    <row r="769" spans="1:26" ht="15.75" customHeight="1" x14ac:dyDescent="0.2">
      <c r="A769" s="49"/>
      <c r="B769" s="49"/>
      <c r="C769" s="49"/>
      <c r="D769" s="49"/>
      <c r="E769" s="109"/>
      <c r="F769" s="109"/>
      <c r="G769" s="109"/>
      <c r="H769" s="109"/>
      <c r="I769" s="109"/>
      <c r="J769" s="109"/>
      <c r="K769" s="49"/>
      <c r="L769" s="49"/>
      <c r="M769" s="91"/>
      <c r="N769" s="49"/>
      <c r="O769" s="91"/>
      <c r="P769" s="49"/>
      <c r="Q769" s="49"/>
      <c r="R769" s="49"/>
      <c r="S769" s="49"/>
      <c r="T769" s="49"/>
      <c r="U769" s="49"/>
      <c r="V769" s="49"/>
      <c r="W769" s="49"/>
      <c r="X769" s="49"/>
      <c r="Y769" s="49"/>
      <c r="Z769" s="49"/>
    </row>
    <row r="770" spans="1:26" ht="15.75" customHeight="1" x14ac:dyDescent="0.2">
      <c r="A770" s="49"/>
      <c r="B770" s="49"/>
      <c r="C770" s="49"/>
      <c r="D770" s="49"/>
      <c r="E770" s="109"/>
      <c r="F770" s="109"/>
      <c r="G770" s="109"/>
      <c r="H770" s="109"/>
      <c r="I770" s="109"/>
      <c r="J770" s="109"/>
      <c r="K770" s="49"/>
      <c r="L770" s="49"/>
      <c r="M770" s="91"/>
      <c r="N770" s="49"/>
      <c r="O770" s="91"/>
      <c r="P770" s="49"/>
      <c r="Q770" s="49"/>
      <c r="R770" s="49"/>
      <c r="S770" s="49"/>
      <c r="T770" s="49"/>
      <c r="U770" s="49"/>
      <c r="V770" s="49"/>
      <c r="W770" s="49"/>
      <c r="X770" s="49"/>
      <c r="Y770" s="49"/>
      <c r="Z770" s="49"/>
    </row>
    <row r="771" spans="1:26" ht="15.75" customHeight="1" x14ac:dyDescent="0.2">
      <c r="A771" s="49"/>
      <c r="B771" s="49"/>
      <c r="C771" s="49"/>
      <c r="D771" s="49"/>
      <c r="E771" s="109"/>
      <c r="F771" s="109"/>
      <c r="G771" s="109"/>
      <c r="H771" s="109"/>
      <c r="I771" s="109"/>
      <c r="J771" s="109"/>
      <c r="K771" s="49"/>
      <c r="L771" s="49"/>
      <c r="M771" s="91"/>
      <c r="N771" s="49"/>
      <c r="O771" s="91"/>
      <c r="P771" s="49"/>
      <c r="Q771" s="49"/>
      <c r="R771" s="49"/>
      <c r="S771" s="49"/>
      <c r="T771" s="49"/>
      <c r="U771" s="49"/>
      <c r="V771" s="49"/>
      <c r="W771" s="49"/>
      <c r="X771" s="49"/>
      <c r="Y771" s="49"/>
      <c r="Z771" s="49"/>
    </row>
    <row r="772" spans="1:26" ht="15.75" customHeight="1" x14ac:dyDescent="0.2">
      <c r="A772" s="49"/>
      <c r="B772" s="49"/>
      <c r="C772" s="49"/>
      <c r="D772" s="49"/>
      <c r="E772" s="109"/>
      <c r="F772" s="109"/>
      <c r="G772" s="109"/>
      <c r="H772" s="109"/>
      <c r="I772" s="109"/>
      <c r="J772" s="109"/>
      <c r="K772" s="49"/>
      <c r="L772" s="49"/>
      <c r="M772" s="91"/>
      <c r="N772" s="49"/>
      <c r="O772" s="91"/>
      <c r="P772" s="49"/>
      <c r="Q772" s="49"/>
      <c r="R772" s="49"/>
      <c r="S772" s="49"/>
      <c r="T772" s="49"/>
      <c r="U772" s="49"/>
      <c r="V772" s="49"/>
      <c r="W772" s="49"/>
      <c r="X772" s="49"/>
      <c r="Y772" s="49"/>
      <c r="Z772" s="49"/>
    </row>
    <row r="773" spans="1:26" ht="15.75" customHeight="1" x14ac:dyDescent="0.2">
      <c r="A773" s="49"/>
      <c r="B773" s="49"/>
      <c r="C773" s="49"/>
      <c r="D773" s="49"/>
      <c r="E773" s="109"/>
      <c r="F773" s="109"/>
      <c r="G773" s="109"/>
      <c r="H773" s="109"/>
      <c r="I773" s="109"/>
      <c r="J773" s="109"/>
      <c r="K773" s="49"/>
      <c r="L773" s="49"/>
      <c r="M773" s="91"/>
      <c r="N773" s="49"/>
      <c r="O773" s="91"/>
      <c r="P773" s="49"/>
      <c r="Q773" s="49"/>
      <c r="R773" s="49"/>
      <c r="S773" s="49"/>
      <c r="T773" s="49"/>
      <c r="U773" s="49"/>
      <c r="V773" s="49"/>
      <c r="W773" s="49"/>
      <c r="X773" s="49"/>
      <c r="Y773" s="49"/>
      <c r="Z773" s="49"/>
    </row>
    <row r="774" spans="1:26" ht="15.75" customHeight="1" x14ac:dyDescent="0.2">
      <c r="A774" s="49"/>
      <c r="B774" s="49"/>
      <c r="C774" s="49"/>
      <c r="D774" s="49"/>
      <c r="E774" s="109"/>
      <c r="F774" s="109"/>
      <c r="G774" s="109"/>
      <c r="H774" s="109"/>
      <c r="I774" s="109"/>
      <c r="J774" s="109"/>
      <c r="K774" s="49"/>
      <c r="L774" s="49"/>
      <c r="M774" s="91"/>
      <c r="N774" s="49"/>
      <c r="O774" s="91"/>
      <c r="P774" s="49"/>
      <c r="Q774" s="49"/>
      <c r="R774" s="49"/>
      <c r="S774" s="49"/>
      <c r="T774" s="49"/>
      <c r="U774" s="49"/>
      <c r="V774" s="49"/>
      <c r="W774" s="49"/>
      <c r="X774" s="49"/>
      <c r="Y774" s="49"/>
      <c r="Z774" s="49"/>
    </row>
    <row r="775" spans="1:26" ht="15.75" customHeight="1" x14ac:dyDescent="0.2">
      <c r="A775" s="49"/>
      <c r="B775" s="49"/>
      <c r="C775" s="49"/>
      <c r="D775" s="49"/>
      <c r="E775" s="109"/>
      <c r="F775" s="109"/>
      <c r="G775" s="109"/>
      <c r="H775" s="109"/>
      <c r="I775" s="109"/>
      <c r="J775" s="109"/>
      <c r="K775" s="49"/>
      <c r="L775" s="49"/>
      <c r="M775" s="91"/>
      <c r="N775" s="49"/>
      <c r="O775" s="91"/>
      <c r="P775" s="49"/>
      <c r="Q775" s="49"/>
      <c r="R775" s="49"/>
      <c r="S775" s="49"/>
      <c r="T775" s="49"/>
      <c r="U775" s="49"/>
      <c r="V775" s="49"/>
      <c r="W775" s="49"/>
      <c r="X775" s="49"/>
      <c r="Y775" s="49"/>
      <c r="Z775" s="49"/>
    </row>
    <row r="776" spans="1:26" ht="15.75" customHeight="1" x14ac:dyDescent="0.2">
      <c r="A776" s="49"/>
      <c r="B776" s="49"/>
      <c r="C776" s="49"/>
      <c r="D776" s="49"/>
      <c r="E776" s="109"/>
      <c r="F776" s="109"/>
      <c r="G776" s="109"/>
      <c r="H776" s="109"/>
      <c r="I776" s="109"/>
      <c r="J776" s="109"/>
      <c r="K776" s="49"/>
      <c r="L776" s="49"/>
      <c r="M776" s="91"/>
      <c r="N776" s="49"/>
      <c r="O776" s="91"/>
      <c r="P776" s="49"/>
      <c r="Q776" s="49"/>
      <c r="R776" s="49"/>
      <c r="S776" s="49"/>
      <c r="T776" s="49"/>
      <c r="U776" s="49"/>
      <c r="V776" s="49"/>
      <c r="W776" s="49"/>
      <c r="X776" s="49"/>
      <c r="Y776" s="49"/>
      <c r="Z776" s="49"/>
    </row>
    <row r="777" spans="1:26" ht="15.75" customHeight="1" x14ac:dyDescent="0.2">
      <c r="A777" s="49"/>
      <c r="B777" s="49"/>
      <c r="C777" s="49"/>
      <c r="D777" s="49"/>
      <c r="E777" s="109"/>
      <c r="F777" s="109"/>
      <c r="G777" s="109"/>
      <c r="H777" s="109"/>
      <c r="I777" s="109"/>
      <c r="J777" s="109"/>
      <c r="K777" s="49"/>
      <c r="L777" s="49"/>
      <c r="M777" s="91"/>
      <c r="N777" s="49"/>
      <c r="O777" s="91"/>
      <c r="P777" s="49"/>
      <c r="Q777" s="49"/>
      <c r="R777" s="49"/>
      <c r="S777" s="49"/>
      <c r="T777" s="49"/>
      <c r="U777" s="49"/>
      <c r="V777" s="49"/>
      <c r="W777" s="49"/>
      <c r="X777" s="49"/>
      <c r="Y777" s="49"/>
      <c r="Z777" s="49"/>
    </row>
    <row r="778" spans="1:26" ht="15.75" customHeight="1" x14ac:dyDescent="0.2">
      <c r="A778" s="49"/>
      <c r="B778" s="49"/>
      <c r="C778" s="49"/>
      <c r="D778" s="49"/>
      <c r="E778" s="109"/>
      <c r="F778" s="109"/>
      <c r="G778" s="109"/>
      <c r="H778" s="109"/>
      <c r="I778" s="109"/>
      <c r="J778" s="109"/>
      <c r="K778" s="49"/>
      <c r="L778" s="49"/>
      <c r="M778" s="91"/>
      <c r="N778" s="49"/>
      <c r="O778" s="91"/>
      <c r="P778" s="49"/>
      <c r="Q778" s="49"/>
      <c r="R778" s="49"/>
      <c r="S778" s="49"/>
      <c r="T778" s="49"/>
      <c r="U778" s="49"/>
      <c r="V778" s="49"/>
      <c r="W778" s="49"/>
      <c r="X778" s="49"/>
      <c r="Y778" s="49"/>
      <c r="Z778" s="49"/>
    </row>
    <row r="779" spans="1:26" ht="15.75" customHeight="1" x14ac:dyDescent="0.2">
      <c r="A779" s="49"/>
      <c r="B779" s="49"/>
      <c r="C779" s="49"/>
      <c r="D779" s="49"/>
      <c r="E779" s="109"/>
      <c r="F779" s="109"/>
      <c r="G779" s="109"/>
      <c r="H779" s="109"/>
      <c r="I779" s="109"/>
      <c r="J779" s="109"/>
      <c r="K779" s="49"/>
      <c r="L779" s="49"/>
      <c r="M779" s="91"/>
      <c r="N779" s="49"/>
      <c r="O779" s="91"/>
      <c r="P779" s="49"/>
      <c r="Q779" s="49"/>
      <c r="R779" s="49"/>
      <c r="S779" s="49"/>
      <c r="T779" s="49"/>
      <c r="U779" s="49"/>
      <c r="V779" s="49"/>
      <c r="W779" s="49"/>
      <c r="X779" s="49"/>
      <c r="Y779" s="49"/>
      <c r="Z779" s="49"/>
    </row>
    <row r="780" spans="1:26" ht="15.75" customHeight="1" x14ac:dyDescent="0.2">
      <c r="A780" s="49"/>
      <c r="B780" s="49"/>
      <c r="C780" s="49"/>
      <c r="D780" s="49"/>
      <c r="E780" s="109"/>
      <c r="F780" s="109"/>
      <c r="G780" s="109"/>
      <c r="H780" s="109"/>
      <c r="I780" s="109"/>
      <c r="J780" s="109"/>
      <c r="K780" s="49"/>
      <c r="L780" s="49"/>
      <c r="M780" s="91"/>
      <c r="N780" s="49"/>
      <c r="O780" s="91"/>
      <c r="P780" s="49"/>
      <c r="Q780" s="49"/>
      <c r="R780" s="49"/>
      <c r="S780" s="49"/>
      <c r="T780" s="49"/>
      <c r="U780" s="49"/>
      <c r="V780" s="49"/>
      <c r="W780" s="49"/>
      <c r="X780" s="49"/>
      <c r="Y780" s="49"/>
      <c r="Z780" s="49"/>
    </row>
    <row r="781" spans="1:26" ht="15.75" customHeight="1" x14ac:dyDescent="0.2">
      <c r="A781" s="49"/>
      <c r="B781" s="49"/>
      <c r="C781" s="49"/>
      <c r="D781" s="49"/>
      <c r="E781" s="109"/>
      <c r="F781" s="109"/>
      <c r="G781" s="109"/>
      <c r="H781" s="109"/>
      <c r="I781" s="109"/>
      <c r="J781" s="109"/>
      <c r="K781" s="49"/>
      <c r="L781" s="49"/>
      <c r="M781" s="91"/>
      <c r="N781" s="49"/>
      <c r="O781" s="91"/>
      <c r="P781" s="49"/>
      <c r="Q781" s="49"/>
      <c r="R781" s="49"/>
      <c r="S781" s="49"/>
      <c r="T781" s="49"/>
      <c r="U781" s="49"/>
      <c r="V781" s="49"/>
      <c r="W781" s="49"/>
      <c r="X781" s="49"/>
      <c r="Y781" s="49"/>
      <c r="Z781" s="49"/>
    </row>
    <row r="782" spans="1:26" ht="15.75" customHeight="1" x14ac:dyDescent="0.2">
      <c r="A782" s="49"/>
      <c r="B782" s="49"/>
      <c r="C782" s="49"/>
      <c r="D782" s="49"/>
      <c r="E782" s="109"/>
      <c r="F782" s="109"/>
      <c r="G782" s="109"/>
      <c r="H782" s="109"/>
      <c r="I782" s="109"/>
      <c r="J782" s="109"/>
      <c r="K782" s="49"/>
      <c r="L782" s="49"/>
      <c r="M782" s="91"/>
      <c r="N782" s="49"/>
      <c r="O782" s="91"/>
      <c r="P782" s="49"/>
      <c r="Q782" s="49"/>
      <c r="R782" s="49"/>
      <c r="S782" s="49"/>
      <c r="T782" s="49"/>
      <c r="U782" s="49"/>
      <c r="V782" s="49"/>
      <c r="W782" s="49"/>
      <c r="X782" s="49"/>
      <c r="Y782" s="49"/>
      <c r="Z782" s="49"/>
    </row>
    <row r="783" spans="1:26" ht="15.75" customHeight="1" x14ac:dyDescent="0.2">
      <c r="A783" s="49"/>
      <c r="B783" s="49"/>
      <c r="C783" s="49"/>
      <c r="D783" s="49"/>
      <c r="E783" s="109"/>
      <c r="F783" s="109"/>
      <c r="G783" s="109"/>
      <c r="H783" s="109"/>
      <c r="I783" s="109"/>
      <c r="J783" s="109"/>
      <c r="K783" s="49"/>
      <c r="L783" s="49"/>
      <c r="M783" s="91"/>
      <c r="N783" s="49"/>
      <c r="O783" s="91"/>
      <c r="P783" s="49"/>
      <c r="Q783" s="49"/>
      <c r="R783" s="49"/>
      <c r="S783" s="49"/>
      <c r="T783" s="49"/>
      <c r="U783" s="49"/>
      <c r="V783" s="49"/>
      <c r="W783" s="49"/>
      <c r="X783" s="49"/>
      <c r="Y783" s="49"/>
      <c r="Z783" s="49"/>
    </row>
    <row r="784" spans="1:26" ht="15.75" customHeight="1" x14ac:dyDescent="0.2">
      <c r="A784" s="49"/>
      <c r="B784" s="49"/>
      <c r="C784" s="49"/>
      <c r="D784" s="49"/>
      <c r="E784" s="109"/>
      <c r="F784" s="109"/>
      <c r="G784" s="109"/>
      <c r="H784" s="109"/>
      <c r="I784" s="109"/>
      <c r="J784" s="109"/>
      <c r="K784" s="49"/>
      <c r="L784" s="49"/>
      <c r="M784" s="91"/>
      <c r="N784" s="49"/>
      <c r="O784" s="91"/>
      <c r="P784" s="49"/>
      <c r="Q784" s="49"/>
      <c r="R784" s="49"/>
      <c r="S784" s="49"/>
      <c r="T784" s="49"/>
      <c r="U784" s="49"/>
      <c r="V784" s="49"/>
      <c r="W784" s="49"/>
      <c r="X784" s="49"/>
      <c r="Y784" s="49"/>
      <c r="Z784" s="49"/>
    </row>
    <row r="785" spans="1:26" ht="15.75" customHeight="1" x14ac:dyDescent="0.2">
      <c r="A785" s="49"/>
      <c r="B785" s="49"/>
      <c r="C785" s="49"/>
      <c r="D785" s="49"/>
      <c r="E785" s="109"/>
      <c r="F785" s="109"/>
      <c r="G785" s="109"/>
      <c r="H785" s="109"/>
      <c r="I785" s="109"/>
      <c r="J785" s="109"/>
      <c r="K785" s="49"/>
      <c r="L785" s="49"/>
      <c r="M785" s="91"/>
      <c r="N785" s="49"/>
      <c r="O785" s="91"/>
      <c r="P785" s="49"/>
      <c r="Q785" s="49"/>
      <c r="R785" s="49"/>
      <c r="S785" s="49"/>
      <c r="T785" s="49"/>
      <c r="U785" s="49"/>
      <c r="V785" s="49"/>
      <c r="W785" s="49"/>
      <c r="X785" s="49"/>
      <c r="Y785" s="49"/>
      <c r="Z785" s="49"/>
    </row>
    <row r="786" spans="1:26" ht="15.75" customHeight="1" x14ac:dyDescent="0.2">
      <c r="A786" s="49"/>
      <c r="B786" s="49"/>
      <c r="C786" s="49"/>
      <c r="D786" s="49"/>
      <c r="E786" s="109"/>
      <c r="F786" s="109"/>
      <c r="G786" s="109"/>
      <c r="H786" s="109"/>
      <c r="I786" s="109"/>
      <c r="J786" s="109"/>
      <c r="K786" s="49"/>
      <c r="L786" s="49"/>
      <c r="M786" s="91"/>
      <c r="N786" s="49"/>
      <c r="O786" s="91"/>
      <c r="P786" s="49"/>
      <c r="Q786" s="49"/>
      <c r="R786" s="49"/>
      <c r="S786" s="49"/>
      <c r="T786" s="49"/>
      <c r="U786" s="49"/>
      <c r="V786" s="49"/>
      <c r="W786" s="49"/>
      <c r="X786" s="49"/>
      <c r="Y786" s="49"/>
      <c r="Z786" s="49"/>
    </row>
    <row r="787" spans="1:26" ht="15.75" customHeight="1" x14ac:dyDescent="0.2">
      <c r="A787" s="49"/>
      <c r="B787" s="49"/>
      <c r="C787" s="49"/>
      <c r="D787" s="49"/>
      <c r="E787" s="109"/>
      <c r="F787" s="109"/>
      <c r="G787" s="109"/>
      <c r="H787" s="109"/>
      <c r="I787" s="109"/>
      <c r="J787" s="109"/>
      <c r="K787" s="49"/>
      <c r="L787" s="49"/>
      <c r="M787" s="91"/>
      <c r="N787" s="49"/>
      <c r="O787" s="91"/>
      <c r="P787" s="49"/>
      <c r="Q787" s="49"/>
      <c r="R787" s="49"/>
      <c r="S787" s="49"/>
      <c r="T787" s="49"/>
      <c r="U787" s="49"/>
      <c r="V787" s="49"/>
      <c r="W787" s="49"/>
      <c r="X787" s="49"/>
      <c r="Y787" s="49"/>
      <c r="Z787" s="49"/>
    </row>
    <row r="788" spans="1:26" ht="15.75" customHeight="1" x14ac:dyDescent="0.2">
      <c r="A788" s="49"/>
      <c r="B788" s="49"/>
      <c r="C788" s="49"/>
      <c r="D788" s="49"/>
      <c r="E788" s="109"/>
      <c r="F788" s="109"/>
      <c r="G788" s="109"/>
      <c r="H788" s="109"/>
      <c r="I788" s="109"/>
      <c r="J788" s="109"/>
      <c r="K788" s="49"/>
      <c r="L788" s="49"/>
      <c r="M788" s="91"/>
      <c r="N788" s="49"/>
      <c r="O788" s="91"/>
      <c r="P788" s="49"/>
      <c r="Q788" s="49"/>
      <c r="R788" s="49"/>
      <c r="S788" s="49"/>
      <c r="T788" s="49"/>
      <c r="U788" s="49"/>
      <c r="V788" s="49"/>
      <c r="W788" s="49"/>
      <c r="X788" s="49"/>
      <c r="Y788" s="49"/>
      <c r="Z788" s="49"/>
    </row>
    <row r="789" spans="1:26" ht="15.75" customHeight="1" x14ac:dyDescent="0.2">
      <c r="A789" s="49"/>
      <c r="B789" s="49"/>
      <c r="C789" s="49"/>
      <c r="D789" s="49"/>
      <c r="E789" s="109"/>
      <c r="F789" s="109"/>
      <c r="G789" s="109"/>
      <c r="H789" s="109"/>
      <c r="I789" s="109"/>
      <c r="J789" s="109"/>
      <c r="K789" s="49"/>
      <c r="L789" s="49"/>
      <c r="M789" s="91"/>
      <c r="N789" s="49"/>
      <c r="O789" s="91"/>
      <c r="P789" s="49"/>
      <c r="Q789" s="49"/>
      <c r="R789" s="49"/>
      <c r="S789" s="49"/>
      <c r="T789" s="49"/>
      <c r="U789" s="49"/>
      <c r="V789" s="49"/>
      <c r="W789" s="49"/>
      <c r="X789" s="49"/>
      <c r="Y789" s="49"/>
      <c r="Z789" s="49"/>
    </row>
    <row r="790" spans="1:26" ht="15.75" customHeight="1" x14ac:dyDescent="0.2">
      <c r="A790" s="49"/>
      <c r="B790" s="49"/>
      <c r="C790" s="49"/>
      <c r="D790" s="49"/>
      <c r="E790" s="109"/>
      <c r="F790" s="109"/>
      <c r="G790" s="109"/>
      <c r="H790" s="109"/>
      <c r="I790" s="109"/>
      <c r="J790" s="109"/>
      <c r="K790" s="49"/>
      <c r="L790" s="49"/>
      <c r="M790" s="91"/>
      <c r="N790" s="49"/>
      <c r="O790" s="91"/>
      <c r="P790" s="49"/>
      <c r="Q790" s="49"/>
      <c r="R790" s="49"/>
      <c r="S790" s="49"/>
      <c r="T790" s="49"/>
      <c r="U790" s="49"/>
      <c r="V790" s="49"/>
      <c r="W790" s="49"/>
      <c r="X790" s="49"/>
      <c r="Y790" s="49"/>
      <c r="Z790" s="49"/>
    </row>
    <row r="791" spans="1:26" ht="15.75" customHeight="1" x14ac:dyDescent="0.2">
      <c r="A791" s="49"/>
      <c r="B791" s="49"/>
      <c r="C791" s="49"/>
      <c r="D791" s="49"/>
      <c r="E791" s="109"/>
      <c r="F791" s="109"/>
      <c r="G791" s="109"/>
      <c r="H791" s="109"/>
      <c r="I791" s="109"/>
      <c r="J791" s="109"/>
      <c r="K791" s="49"/>
      <c r="L791" s="49"/>
      <c r="M791" s="91"/>
      <c r="N791" s="49"/>
      <c r="O791" s="91"/>
      <c r="P791" s="49"/>
      <c r="Q791" s="49"/>
      <c r="R791" s="49"/>
      <c r="S791" s="49"/>
      <c r="T791" s="49"/>
      <c r="U791" s="49"/>
      <c r="V791" s="49"/>
      <c r="W791" s="49"/>
      <c r="X791" s="49"/>
      <c r="Y791" s="49"/>
      <c r="Z791" s="49"/>
    </row>
    <row r="792" spans="1:26" ht="15.75" customHeight="1" x14ac:dyDescent="0.2">
      <c r="A792" s="49"/>
      <c r="B792" s="49"/>
      <c r="C792" s="49"/>
      <c r="D792" s="49"/>
      <c r="E792" s="109"/>
      <c r="F792" s="109"/>
      <c r="G792" s="109"/>
      <c r="H792" s="109"/>
      <c r="I792" s="109"/>
      <c r="J792" s="109"/>
      <c r="K792" s="49"/>
      <c r="L792" s="49"/>
      <c r="M792" s="91"/>
      <c r="N792" s="49"/>
      <c r="O792" s="91"/>
      <c r="P792" s="49"/>
      <c r="Q792" s="49"/>
      <c r="R792" s="49"/>
      <c r="S792" s="49"/>
      <c r="T792" s="49"/>
      <c r="U792" s="49"/>
      <c r="V792" s="49"/>
      <c r="W792" s="49"/>
      <c r="X792" s="49"/>
      <c r="Y792" s="49"/>
      <c r="Z792" s="49"/>
    </row>
    <row r="793" spans="1:26" ht="15.75" customHeight="1" x14ac:dyDescent="0.2">
      <c r="A793" s="49"/>
      <c r="B793" s="49"/>
      <c r="C793" s="49"/>
      <c r="D793" s="49"/>
      <c r="E793" s="109"/>
      <c r="F793" s="109"/>
      <c r="G793" s="109"/>
      <c r="H793" s="109"/>
      <c r="I793" s="109"/>
      <c r="J793" s="109"/>
      <c r="K793" s="49"/>
      <c r="L793" s="49"/>
      <c r="M793" s="91"/>
      <c r="N793" s="49"/>
      <c r="O793" s="91"/>
      <c r="P793" s="49"/>
      <c r="Q793" s="49"/>
      <c r="R793" s="49"/>
      <c r="S793" s="49"/>
      <c r="T793" s="49"/>
      <c r="U793" s="49"/>
      <c r="V793" s="49"/>
      <c r="W793" s="49"/>
      <c r="X793" s="49"/>
      <c r="Y793" s="49"/>
      <c r="Z793" s="49"/>
    </row>
    <row r="794" spans="1:26" ht="15.75" customHeight="1" x14ac:dyDescent="0.2">
      <c r="A794" s="49"/>
      <c r="B794" s="49"/>
      <c r="C794" s="49"/>
      <c r="D794" s="49"/>
      <c r="E794" s="109"/>
      <c r="F794" s="109"/>
      <c r="G794" s="109"/>
      <c r="H794" s="109"/>
      <c r="I794" s="109"/>
      <c r="J794" s="109"/>
      <c r="K794" s="49"/>
      <c r="L794" s="49"/>
      <c r="M794" s="91"/>
      <c r="N794" s="49"/>
      <c r="O794" s="91"/>
      <c r="P794" s="49"/>
      <c r="Q794" s="49"/>
      <c r="R794" s="49"/>
      <c r="S794" s="49"/>
      <c r="T794" s="49"/>
      <c r="U794" s="49"/>
      <c r="V794" s="49"/>
      <c r="W794" s="49"/>
      <c r="X794" s="49"/>
      <c r="Y794" s="49"/>
      <c r="Z794" s="49"/>
    </row>
    <row r="795" spans="1:26" ht="15.75" customHeight="1" x14ac:dyDescent="0.2">
      <c r="A795" s="49"/>
      <c r="B795" s="49"/>
      <c r="C795" s="49"/>
      <c r="D795" s="49"/>
      <c r="E795" s="109"/>
      <c r="F795" s="109"/>
      <c r="G795" s="109"/>
      <c r="H795" s="109"/>
      <c r="I795" s="109"/>
      <c r="J795" s="109"/>
      <c r="K795" s="49"/>
      <c r="L795" s="49"/>
      <c r="M795" s="91"/>
      <c r="N795" s="49"/>
      <c r="O795" s="91"/>
      <c r="P795" s="49"/>
      <c r="Q795" s="49"/>
      <c r="R795" s="49"/>
      <c r="S795" s="49"/>
      <c r="T795" s="49"/>
      <c r="U795" s="49"/>
      <c r="V795" s="49"/>
      <c r="W795" s="49"/>
      <c r="X795" s="49"/>
      <c r="Y795" s="49"/>
      <c r="Z795" s="49"/>
    </row>
    <row r="796" spans="1:26" ht="15.75" customHeight="1" x14ac:dyDescent="0.2">
      <c r="A796" s="49"/>
      <c r="B796" s="49"/>
      <c r="C796" s="49"/>
      <c r="D796" s="49"/>
      <c r="E796" s="109"/>
      <c r="F796" s="109"/>
      <c r="G796" s="109"/>
      <c r="H796" s="109"/>
      <c r="I796" s="109"/>
      <c r="J796" s="109"/>
      <c r="K796" s="49"/>
      <c r="L796" s="49"/>
      <c r="M796" s="91"/>
      <c r="N796" s="49"/>
      <c r="O796" s="91"/>
      <c r="P796" s="49"/>
      <c r="Q796" s="49"/>
      <c r="R796" s="49"/>
      <c r="S796" s="49"/>
      <c r="T796" s="49"/>
      <c r="U796" s="49"/>
      <c r="V796" s="49"/>
      <c r="W796" s="49"/>
      <c r="X796" s="49"/>
      <c r="Y796" s="49"/>
      <c r="Z796" s="49"/>
    </row>
    <row r="797" spans="1:26" ht="15.75" customHeight="1" x14ac:dyDescent="0.2">
      <c r="A797" s="49"/>
      <c r="B797" s="49"/>
      <c r="C797" s="49"/>
      <c r="D797" s="49"/>
      <c r="E797" s="109"/>
      <c r="F797" s="109"/>
      <c r="G797" s="109"/>
      <c r="H797" s="109"/>
      <c r="I797" s="109"/>
      <c r="J797" s="109"/>
      <c r="K797" s="49"/>
      <c r="L797" s="49"/>
      <c r="M797" s="91"/>
      <c r="N797" s="49"/>
      <c r="O797" s="91"/>
      <c r="P797" s="49"/>
      <c r="Q797" s="49"/>
      <c r="R797" s="49"/>
      <c r="S797" s="49"/>
      <c r="T797" s="49"/>
      <c r="U797" s="49"/>
      <c r="V797" s="49"/>
      <c r="W797" s="49"/>
      <c r="X797" s="49"/>
      <c r="Y797" s="49"/>
      <c r="Z797" s="49"/>
    </row>
    <row r="798" spans="1:26" ht="15.75" customHeight="1" x14ac:dyDescent="0.2">
      <c r="A798" s="49"/>
      <c r="B798" s="49"/>
      <c r="C798" s="49"/>
      <c r="D798" s="49"/>
      <c r="E798" s="109"/>
      <c r="F798" s="109"/>
      <c r="G798" s="109"/>
      <c r="H798" s="109"/>
      <c r="I798" s="109"/>
      <c r="J798" s="109"/>
      <c r="K798" s="49"/>
      <c r="L798" s="49"/>
      <c r="M798" s="91"/>
      <c r="N798" s="49"/>
      <c r="O798" s="91"/>
      <c r="P798" s="49"/>
      <c r="Q798" s="49"/>
      <c r="R798" s="49"/>
      <c r="S798" s="49"/>
      <c r="T798" s="49"/>
      <c r="U798" s="49"/>
      <c r="V798" s="49"/>
      <c r="W798" s="49"/>
      <c r="X798" s="49"/>
      <c r="Y798" s="49"/>
      <c r="Z798" s="49"/>
    </row>
    <row r="799" spans="1:26" ht="15.75" customHeight="1" x14ac:dyDescent="0.2">
      <c r="A799" s="49"/>
      <c r="B799" s="49"/>
      <c r="C799" s="49"/>
      <c r="D799" s="49"/>
      <c r="E799" s="109"/>
      <c r="F799" s="109"/>
      <c r="G799" s="109"/>
      <c r="H799" s="109"/>
      <c r="I799" s="109"/>
      <c r="J799" s="109"/>
      <c r="K799" s="49"/>
      <c r="L799" s="49"/>
      <c r="M799" s="91"/>
      <c r="N799" s="49"/>
      <c r="O799" s="91"/>
      <c r="P799" s="49"/>
      <c r="Q799" s="49"/>
      <c r="R799" s="49"/>
      <c r="S799" s="49"/>
      <c r="T799" s="49"/>
      <c r="U799" s="49"/>
      <c r="V799" s="49"/>
      <c r="W799" s="49"/>
      <c r="X799" s="49"/>
      <c r="Y799" s="49"/>
      <c r="Z799" s="49"/>
    </row>
    <row r="800" spans="1:26" ht="15.75" customHeight="1" x14ac:dyDescent="0.2">
      <c r="A800" s="49"/>
      <c r="B800" s="49"/>
      <c r="C800" s="49"/>
      <c r="D800" s="49"/>
      <c r="E800" s="109"/>
      <c r="F800" s="109"/>
      <c r="G800" s="109"/>
      <c r="H800" s="109"/>
      <c r="I800" s="109"/>
      <c r="J800" s="109"/>
      <c r="K800" s="49"/>
      <c r="L800" s="49"/>
      <c r="M800" s="91"/>
      <c r="N800" s="49"/>
      <c r="O800" s="91"/>
      <c r="P800" s="49"/>
      <c r="Q800" s="49"/>
      <c r="R800" s="49"/>
      <c r="S800" s="49"/>
      <c r="T800" s="49"/>
      <c r="U800" s="49"/>
      <c r="V800" s="49"/>
      <c r="W800" s="49"/>
      <c r="X800" s="49"/>
      <c r="Y800" s="49"/>
      <c r="Z800" s="49"/>
    </row>
    <row r="801" spans="1:26" ht="15.75" customHeight="1" x14ac:dyDescent="0.2">
      <c r="A801" s="49"/>
      <c r="B801" s="49"/>
      <c r="C801" s="49"/>
      <c r="D801" s="49"/>
      <c r="E801" s="109"/>
      <c r="F801" s="109"/>
      <c r="G801" s="109"/>
      <c r="H801" s="109"/>
      <c r="I801" s="109"/>
      <c r="J801" s="109"/>
      <c r="K801" s="49"/>
      <c r="L801" s="49"/>
      <c r="M801" s="91"/>
      <c r="N801" s="49"/>
      <c r="O801" s="91"/>
      <c r="P801" s="49"/>
      <c r="Q801" s="49"/>
      <c r="R801" s="49"/>
      <c r="S801" s="49"/>
      <c r="T801" s="49"/>
      <c r="U801" s="49"/>
      <c r="V801" s="49"/>
      <c r="W801" s="49"/>
      <c r="X801" s="49"/>
      <c r="Y801" s="49"/>
      <c r="Z801" s="49"/>
    </row>
    <row r="802" spans="1:26" ht="15.75" customHeight="1" x14ac:dyDescent="0.2">
      <c r="A802" s="49"/>
      <c r="B802" s="49"/>
      <c r="C802" s="49"/>
      <c r="D802" s="49"/>
      <c r="E802" s="109"/>
      <c r="F802" s="109"/>
      <c r="G802" s="109"/>
      <c r="H802" s="109"/>
      <c r="I802" s="109"/>
      <c r="J802" s="109"/>
      <c r="K802" s="49"/>
      <c r="L802" s="49"/>
      <c r="M802" s="91"/>
      <c r="N802" s="49"/>
      <c r="O802" s="91"/>
      <c r="P802" s="49"/>
      <c r="Q802" s="49"/>
      <c r="R802" s="49"/>
      <c r="S802" s="49"/>
      <c r="T802" s="49"/>
      <c r="U802" s="49"/>
      <c r="V802" s="49"/>
      <c r="W802" s="49"/>
      <c r="X802" s="49"/>
      <c r="Y802" s="49"/>
      <c r="Z802" s="49"/>
    </row>
    <row r="803" spans="1:26" ht="15.75" customHeight="1" x14ac:dyDescent="0.2">
      <c r="A803" s="49"/>
      <c r="B803" s="49"/>
      <c r="C803" s="49"/>
      <c r="D803" s="49"/>
      <c r="E803" s="109"/>
      <c r="F803" s="109"/>
      <c r="G803" s="109"/>
      <c r="H803" s="109"/>
      <c r="I803" s="109"/>
      <c r="J803" s="109"/>
      <c r="K803" s="49"/>
      <c r="L803" s="49"/>
      <c r="M803" s="91"/>
      <c r="N803" s="49"/>
      <c r="O803" s="91"/>
      <c r="P803" s="49"/>
      <c r="Q803" s="49"/>
      <c r="R803" s="49"/>
      <c r="S803" s="49"/>
      <c r="T803" s="49"/>
      <c r="U803" s="49"/>
      <c r="V803" s="49"/>
      <c r="W803" s="49"/>
      <c r="X803" s="49"/>
      <c r="Y803" s="49"/>
      <c r="Z803" s="49"/>
    </row>
    <row r="804" spans="1:26" ht="15.75" customHeight="1" x14ac:dyDescent="0.2">
      <c r="A804" s="49"/>
      <c r="B804" s="49"/>
      <c r="C804" s="49"/>
      <c r="D804" s="49"/>
      <c r="E804" s="109"/>
      <c r="F804" s="109"/>
      <c r="G804" s="109"/>
      <c r="H804" s="109"/>
      <c r="I804" s="109"/>
      <c r="J804" s="109"/>
      <c r="K804" s="49"/>
      <c r="L804" s="49"/>
      <c r="M804" s="91"/>
      <c r="N804" s="49"/>
      <c r="O804" s="91"/>
      <c r="P804" s="49"/>
      <c r="Q804" s="49"/>
      <c r="R804" s="49"/>
      <c r="S804" s="49"/>
      <c r="T804" s="49"/>
      <c r="U804" s="49"/>
      <c r="V804" s="49"/>
      <c r="W804" s="49"/>
      <c r="X804" s="49"/>
      <c r="Y804" s="49"/>
      <c r="Z804" s="49"/>
    </row>
    <row r="805" spans="1:26" ht="15.75" customHeight="1" x14ac:dyDescent="0.2">
      <c r="A805" s="49"/>
      <c r="B805" s="49"/>
      <c r="C805" s="49"/>
      <c r="D805" s="49"/>
      <c r="E805" s="109"/>
      <c r="F805" s="109"/>
      <c r="G805" s="109"/>
      <c r="H805" s="109"/>
      <c r="I805" s="109"/>
      <c r="J805" s="109"/>
      <c r="K805" s="49"/>
      <c r="L805" s="49"/>
      <c r="M805" s="91"/>
      <c r="N805" s="49"/>
      <c r="O805" s="91"/>
      <c r="P805" s="49"/>
      <c r="Q805" s="49"/>
      <c r="R805" s="49"/>
      <c r="S805" s="49"/>
      <c r="T805" s="49"/>
      <c r="U805" s="49"/>
      <c r="V805" s="49"/>
      <c r="W805" s="49"/>
      <c r="X805" s="49"/>
      <c r="Y805" s="49"/>
      <c r="Z805" s="49"/>
    </row>
    <row r="806" spans="1:26" ht="15.75" customHeight="1" x14ac:dyDescent="0.2">
      <c r="A806" s="49"/>
      <c r="B806" s="49"/>
      <c r="C806" s="49"/>
      <c r="D806" s="49"/>
      <c r="E806" s="109"/>
      <c r="F806" s="109"/>
      <c r="G806" s="109"/>
      <c r="H806" s="109"/>
      <c r="I806" s="109"/>
      <c r="J806" s="109"/>
      <c r="K806" s="49"/>
      <c r="L806" s="49"/>
      <c r="M806" s="91"/>
      <c r="N806" s="49"/>
      <c r="O806" s="91"/>
      <c r="P806" s="49"/>
      <c r="Q806" s="49"/>
      <c r="R806" s="49"/>
      <c r="S806" s="49"/>
      <c r="T806" s="49"/>
      <c r="U806" s="49"/>
      <c r="V806" s="49"/>
      <c r="W806" s="49"/>
      <c r="X806" s="49"/>
      <c r="Y806" s="49"/>
      <c r="Z806" s="49"/>
    </row>
    <row r="807" spans="1:26" ht="15.75" customHeight="1" x14ac:dyDescent="0.2">
      <c r="A807" s="49"/>
      <c r="B807" s="49"/>
      <c r="C807" s="49"/>
      <c r="D807" s="49"/>
      <c r="E807" s="109"/>
      <c r="F807" s="109"/>
      <c r="G807" s="109"/>
      <c r="H807" s="109"/>
      <c r="I807" s="109"/>
      <c r="J807" s="109"/>
      <c r="K807" s="49"/>
      <c r="L807" s="49"/>
      <c r="M807" s="91"/>
      <c r="N807" s="49"/>
      <c r="O807" s="91"/>
      <c r="P807" s="49"/>
      <c r="Q807" s="49"/>
      <c r="R807" s="49"/>
      <c r="S807" s="49"/>
      <c r="T807" s="49"/>
      <c r="U807" s="49"/>
      <c r="V807" s="49"/>
      <c r="W807" s="49"/>
      <c r="X807" s="49"/>
      <c r="Y807" s="49"/>
      <c r="Z807" s="49"/>
    </row>
    <row r="808" spans="1:26" ht="15.75" customHeight="1" x14ac:dyDescent="0.2">
      <c r="A808" s="49"/>
      <c r="B808" s="49"/>
      <c r="C808" s="49"/>
      <c r="D808" s="49"/>
      <c r="E808" s="109"/>
      <c r="F808" s="109"/>
      <c r="G808" s="109"/>
      <c r="H808" s="109"/>
      <c r="I808" s="109"/>
      <c r="J808" s="109"/>
      <c r="K808" s="49"/>
      <c r="L808" s="49"/>
      <c r="M808" s="91"/>
      <c r="N808" s="49"/>
      <c r="O808" s="91"/>
      <c r="P808" s="49"/>
      <c r="Q808" s="49"/>
      <c r="R808" s="49"/>
      <c r="S808" s="49"/>
      <c r="T808" s="49"/>
      <c r="U808" s="49"/>
      <c r="V808" s="49"/>
      <c r="W808" s="49"/>
      <c r="X808" s="49"/>
      <c r="Y808" s="49"/>
      <c r="Z808" s="49"/>
    </row>
    <row r="809" spans="1:26" ht="15.75" customHeight="1" x14ac:dyDescent="0.2">
      <c r="A809" s="49"/>
      <c r="B809" s="49"/>
      <c r="C809" s="49"/>
      <c r="D809" s="49"/>
      <c r="E809" s="109"/>
      <c r="F809" s="109"/>
      <c r="G809" s="109"/>
      <c r="H809" s="109"/>
      <c r="I809" s="109"/>
      <c r="J809" s="109"/>
      <c r="K809" s="49"/>
      <c r="L809" s="49"/>
      <c r="M809" s="91"/>
      <c r="N809" s="49"/>
      <c r="O809" s="91"/>
      <c r="P809" s="49"/>
      <c r="Q809" s="49"/>
      <c r="R809" s="49"/>
      <c r="S809" s="49"/>
      <c r="T809" s="49"/>
      <c r="U809" s="49"/>
      <c r="V809" s="49"/>
      <c r="W809" s="49"/>
      <c r="X809" s="49"/>
      <c r="Y809" s="49"/>
      <c r="Z809" s="49"/>
    </row>
    <row r="810" spans="1:26" ht="15.75" customHeight="1" x14ac:dyDescent="0.2">
      <c r="A810" s="49"/>
      <c r="B810" s="49"/>
      <c r="C810" s="49"/>
      <c r="D810" s="49"/>
      <c r="E810" s="109"/>
      <c r="F810" s="109"/>
      <c r="G810" s="109"/>
      <c r="H810" s="109"/>
      <c r="I810" s="109"/>
      <c r="J810" s="109"/>
      <c r="K810" s="49"/>
      <c r="L810" s="49"/>
      <c r="M810" s="91"/>
      <c r="N810" s="49"/>
      <c r="O810" s="91"/>
      <c r="P810" s="49"/>
      <c r="Q810" s="49"/>
      <c r="R810" s="49"/>
      <c r="S810" s="49"/>
      <c r="T810" s="49"/>
      <c r="U810" s="49"/>
      <c r="V810" s="49"/>
      <c r="W810" s="49"/>
      <c r="X810" s="49"/>
      <c r="Y810" s="49"/>
      <c r="Z810" s="49"/>
    </row>
    <row r="811" spans="1:26" ht="15.75" customHeight="1" x14ac:dyDescent="0.2">
      <c r="A811" s="49"/>
      <c r="B811" s="49"/>
      <c r="C811" s="49"/>
      <c r="D811" s="49"/>
      <c r="E811" s="109"/>
      <c r="F811" s="109"/>
      <c r="G811" s="109"/>
      <c r="H811" s="109"/>
      <c r="I811" s="109"/>
      <c r="J811" s="109"/>
      <c r="K811" s="49"/>
      <c r="L811" s="49"/>
      <c r="M811" s="91"/>
      <c r="N811" s="49"/>
      <c r="O811" s="91"/>
      <c r="P811" s="49"/>
      <c r="Q811" s="49"/>
      <c r="R811" s="49"/>
      <c r="S811" s="49"/>
      <c r="T811" s="49"/>
      <c r="U811" s="49"/>
      <c r="V811" s="49"/>
      <c r="W811" s="49"/>
      <c r="X811" s="49"/>
      <c r="Y811" s="49"/>
      <c r="Z811" s="49"/>
    </row>
    <row r="812" spans="1:26" ht="15.75" customHeight="1" x14ac:dyDescent="0.2">
      <c r="A812" s="49"/>
      <c r="B812" s="49"/>
      <c r="C812" s="49"/>
      <c r="D812" s="49"/>
      <c r="E812" s="109"/>
      <c r="F812" s="109"/>
      <c r="G812" s="109"/>
      <c r="H812" s="109"/>
      <c r="I812" s="109"/>
      <c r="J812" s="109"/>
      <c r="K812" s="49"/>
      <c r="L812" s="49"/>
      <c r="M812" s="91"/>
      <c r="N812" s="49"/>
      <c r="O812" s="91"/>
      <c r="P812" s="49"/>
      <c r="Q812" s="49"/>
      <c r="R812" s="49"/>
      <c r="S812" s="49"/>
      <c r="T812" s="49"/>
      <c r="U812" s="49"/>
      <c r="V812" s="49"/>
      <c r="W812" s="49"/>
      <c r="X812" s="49"/>
      <c r="Y812" s="49"/>
      <c r="Z812" s="49"/>
    </row>
    <row r="813" spans="1:26" ht="15.75" customHeight="1" x14ac:dyDescent="0.2">
      <c r="A813" s="49"/>
      <c r="B813" s="49"/>
      <c r="C813" s="49"/>
      <c r="D813" s="49"/>
      <c r="E813" s="109"/>
      <c r="F813" s="109"/>
      <c r="G813" s="109"/>
      <c r="H813" s="109"/>
      <c r="I813" s="109"/>
      <c r="J813" s="109"/>
      <c r="K813" s="49"/>
      <c r="L813" s="49"/>
      <c r="M813" s="91"/>
      <c r="N813" s="49"/>
      <c r="O813" s="91"/>
      <c r="P813" s="49"/>
      <c r="Q813" s="49"/>
      <c r="R813" s="49"/>
      <c r="S813" s="49"/>
      <c r="T813" s="49"/>
      <c r="U813" s="49"/>
      <c r="V813" s="49"/>
      <c r="W813" s="49"/>
      <c r="X813" s="49"/>
      <c r="Y813" s="49"/>
      <c r="Z813" s="49"/>
    </row>
    <row r="814" spans="1:26" ht="15.75" customHeight="1" x14ac:dyDescent="0.2">
      <c r="A814" s="49"/>
      <c r="B814" s="49"/>
      <c r="C814" s="49"/>
      <c r="D814" s="49"/>
      <c r="E814" s="109"/>
      <c r="F814" s="109"/>
      <c r="G814" s="109"/>
      <c r="H814" s="109"/>
      <c r="I814" s="109"/>
      <c r="J814" s="109"/>
      <c r="K814" s="49"/>
      <c r="L814" s="49"/>
      <c r="M814" s="91"/>
      <c r="N814" s="49"/>
      <c r="O814" s="91"/>
      <c r="P814" s="49"/>
      <c r="Q814" s="49"/>
      <c r="R814" s="49"/>
      <c r="S814" s="49"/>
      <c r="T814" s="49"/>
      <c r="U814" s="49"/>
      <c r="V814" s="49"/>
      <c r="W814" s="49"/>
      <c r="X814" s="49"/>
      <c r="Y814" s="49"/>
      <c r="Z814" s="49"/>
    </row>
    <row r="815" spans="1:26" ht="15.75" customHeight="1" x14ac:dyDescent="0.2">
      <c r="A815" s="49"/>
      <c r="B815" s="49"/>
      <c r="C815" s="49"/>
      <c r="D815" s="49"/>
      <c r="E815" s="109"/>
      <c r="F815" s="109"/>
      <c r="G815" s="109"/>
      <c r="H815" s="109"/>
      <c r="I815" s="109"/>
      <c r="J815" s="109"/>
      <c r="K815" s="49"/>
      <c r="L815" s="49"/>
      <c r="M815" s="91"/>
      <c r="N815" s="49"/>
      <c r="O815" s="91"/>
      <c r="P815" s="49"/>
      <c r="Q815" s="49"/>
      <c r="R815" s="49"/>
      <c r="S815" s="49"/>
      <c r="T815" s="49"/>
      <c r="U815" s="49"/>
      <c r="V815" s="49"/>
      <c r="W815" s="49"/>
      <c r="X815" s="49"/>
      <c r="Y815" s="49"/>
      <c r="Z815" s="49"/>
    </row>
    <row r="816" spans="1:26" ht="15.75" customHeight="1" x14ac:dyDescent="0.2">
      <c r="A816" s="49"/>
      <c r="B816" s="49"/>
      <c r="C816" s="49"/>
      <c r="D816" s="49"/>
      <c r="E816" s="109"/>
      <c r="F816" s="109"/>
      <c r="G816" s="109"/>
      <c r="H816" s="109"/>
      <c r="I816" s="109"/>
      <c r="J816" s="109"/>
      <c r="K816" s="49"/>
      <c r="L816" s="49"/>
      <c r="M816" s="91"/>
      <c r="N816" s="49"/>
      <c r="O816" s="91"/>
      <c r="P816" s="49"/>
      <c r="Q816" s="49"/>
      <c r="R816" s="49"/>
      <c r="S816" s="49"/>
      <c r="T816" s="49"/>
      <c r="U816" s="49"/>
      <c r="V816" s="49"/>
      <c r="W816" s="49"/>
      <c r="X816" s="49"/>
      <c r="Y816" s="49"/>
      <c r="Z816" s="49"/>
    </row>
    <row r="817" spans="1:26" ht="15.75" customHeight="1" x14ac:dyDescent="0.2">
      <c r="A817" s="49"/>
      <c r="B817" s="49"/>
      <c r="C817" s="49"/>
      <c r="D817" s="49"/>
      <c r="E817" s="109"/>
      <c r="F817" s="109"/>
      <c r="G817" s="109"/>
      <c r="H817" s="109"/>
      <c r="I817" s="109"/>
      <c r="J817" s="109"/>
      <c r="K817" s="49"/>
      <c r="L817" s="49"/>
      <c r="M817" s="91"/>
      <c r="N817" s="49"/>
      <c r="O817" s="91"/>
      <c r="P817" s="49"/>
      <c r="Q817" s="49"/>
      <c r="R817" s="49"/>
      <c r="S817" s="49"/>
      <c r="T817" s="49"/>
      <c r="U817" s="49"/>
      <c r="V817" s="49"/>
      <c r="W817" s="49"/>
      <c r="X817" s="49"/>
      <c r="Y817" s="49"/>
      <c r="Z817" s="49"/>
    </row>
    <row r="818" spans="1:26" ht="15.75" customHeight="1" x14ac:dyDescent="0.2">
      <c r="A818" s="49"/>
      <c r="B818" s="49"/>
      <c r="C818" s="49"/>
      <c r="D818" s="49"/>
      <c r="E818" s="109"/>
      <c r="F818" s="109"/>
      <c r="G818" s="109"/>
      <c r="H818" s="109"/>
      <c r="I818" s="109"/>
      <c r="J818" s="109"/>
      <c r="K818" s="49"/>
      <c r="L818" s="49"/>
      <c r="M818" s="91"/>
      <c r="N818" s="49"/>
      <c r="O818" s="91"/>
      <c r="P818" s="49"/>
      <c r="Q818" s="49"/>
      <c r="R818" s="49"/>
      <c r="S818" s="49"/>
      <c r="T818" s="49"/>
      <c r="U818" s="49"/>
      <c r="V818" s="49"/>
      <c r="W818" s="49"/>
      <c r="X818" s="49"/>
      <c r="Y818" s="49"/>
      <c r="Z818" s="49"/>
    </row>
    <row r="819" spans="1:26" ht="15.75" customHeight="1" x14ac:dyDescent="0.2">
      <c r="A819" s="49"/>
      <c r="B819" s="49"/>
      <c r="C819" s="49"/>
      <c r="D819" s="49"/>
      <c r="E819" s="109"/>
      <c r="F819" s="109"/>
      <c r="G819" s="109"/>
      <c r="H819" s="109"/>
      <c r="I819" s="109"/>
      <c r="J819" s="109"/>
      <c r="K819" s="49"/>
      <c r="L819" s="49"/>
      <c r="M819" s="91"/>
      <c r="N819" s="49"/>
      <c r="O819" s="91"/>
      <c r="P819" s="49"/>
      <c r="Q819" s="49"/>
      <c r="R819" s="49"/>
      <c r="S819" s="49"/>
      <c r="T819" s="49"/>
      <c r="U819" s="49"/>
      <c r="V819" s="49"/>
      <c r="W819" s="49"/>
      <c r="X819" s="49"/>
      <c r="Y819" s="49"/>
      <c r="Z819" s="49"/>
    </row>
    <row r="820" spans="1:26" ht="15.75" customHeight="1" x14ac:dyDescent="0.2">
      <c r="A820" s="49"/>
      <c r="B820" s="49"/>
      <c r="C820" s="49"/>
      <c r="D820" s="49"/>
      <c r="E820" s="109"/>
      <c r="F820" s="109"/>
      <c r="G820" s="109"/>
      <c r="H820" s="109"/>
      <c r="I820" s="109"/>
      <c r="J820" s="109"/>
      <c r="K820" s="49"/>
      <c r="L820" s="49"/>
      <c r="M820" s="91"/>
      <c r="N820" s="49"/>
      <c r="O820" s="91"/>
      <c r="P820" s="49"/>
      <c r="Q820" s="49"/>
      <c r="R820" s="49"/>
      <c r="S820" s="49"/>
      <c r="T820" s="49"/>
      <c r="U820" s="49"/>
      <c r="V820" s="49"/>
      <c r="W820" s="49"/>
      <c r="X820" s="49"/>
      <c r="Y820" s="49"/>
      <c r="Z820" s="49"/>
    </row>
    <row r="821" spans="1:26" ht="15.75" customHeight="1" x14ac:dyDescent="0.2">
      <c r="A821" s="49"/>
      <c r="B821" s="49"/>
      <c r="C821" s="49"/>
      <c r="D821" s="49"/>
      <c r="E821" s="109"/>
      <c r="F821" s="109"/>
      <c r="G821" s="109"/>
      <c r="H821" s="109"/>
      <c r="I821" s="109"/>
      <c r="J821" s="109"/>
      <c r="K821" s="49"/>
      <c r="L821" s="49"/>
      <c r="M821" s="91"/>
      <c r="N821" s="49"/>
      <c r="O821" s="91"/>
      <c r="P821" s="49"/>
      <c r="Q821" s="49"/>
      <c r="R821" s="49"/>
      <c r="S821" s="49"/>
      <c r="T821" s="49"/>
      <c r="U821" s="49"/>
      <c r="V821" s="49"/>
      <c r="W821" s="49"/>
      <c r="X821" s="49"/>
      <c r="Y821" s="49"/>
      <c r="Z821" s="49"/>
    </row>
    <row r="822" spans="1:26" ht="15.75" customHeight="1" x14ac:dyDescent="0.2">
      <c r="A822" s="49"/>
      <c r="B822" s="49"/>
      <c r="C822" s="49"/>
      <c r="D822" s="49"/>
      <c r="E822" s="109"/>
      <c r="F822" s="109"/>
      <c r="G822" s="109"/>
      <c r="H822" s="109"/>
      <c r="I822" s="109"/>
      <c r="J822" s="109"/>
      <c r="K822" s="49"/>
      <c r="L822" s="49"/>
      <c r="M822" s="91"/>
      <c r="N822" s="49"/>
      <c r="O822" s="91"/>
      <c r="P822" s="49"/>
      <c r="Q822" s="49"/>
      <c r="R822" s="49"/>
      <c r="S822" s="49"/>
      <c r="T822" s="49"/>
      <c r="U822" s="49"/>
      <c r="V822" s="49"/>
      <c r="W822" s="49"/>
      <c r="X822" s="49"/>
      <c r="Y822" s="49"/>
      <c r="Z822" s="49"/>
    </row>
    <row r="823" spans="1:26" ht="15.75" customHeight="1" x14ac:dyDescent="0.2">
      <c r="A823" s="49"/>
      <c r="B823" s="49"/>
      <c r="C823" s="49"/>
      <c r="D823" s="49"/>
      <c r="E823" s="109"/>
      <c r="F823" s="109"/>
      <c r="G823" s="109"/>
      <c r="H823" s="109"/>
      <c r="I823" s="109"/>
      <c r="J823" s="109"/>
      <c r="K823" s="49"/>
      <c r="L823" s="49"/>
      <c r="M823" s="91"/>
      <c r="N823" s="49"/>
      <c r="O823" s="91"/>
      <c r="P823" s="49"/>
      <c r="Q823" s="49"/>
      <c r="R823" s="49"/>
      <c r="S823" s="49"/>
      <c r="T823" s="49"/>
      <c r="U823" s="49"/>
      <c r="V823" s="49"/>
      <c r="W823" s="49"/>
      <c r="X823" s="49"/>
      <c r="Y823" s="49"/>
      <c r="Z823" s="49"/>
    </row>
    <row r="824" spans="1:26" ht="15.75" customHeight="1" x14ac:dyDescent="0.2">
      <c r="A824" s="49"/>
      <c r="B824" s="49"/>
      <c r="C824" s="49"/>
      <c r="D824" s="49"/>
      <c r="E824" s="109"/>
      <c r="F824" s="109"/>
      <c r="G824" s="109"/>
      <c r="H824" s="109"/>
      <c r="I824" s="109"/>
      <c r="J824" s="109"/>
      <c r="K824" s="49"/>
      <c r="L824" s="49"/>
      <c r="M824" s="91"/>
      <c r="N824" s="49"/>
      <c r="O824" s="91"/>
      <c r="P824" s="49"/>
      <c r="Q824" s="49"/>
      <c r="R824" s="49"/>
      <c r="S824" s="49"/>
      <c r="T824" s="49"/>
      <c r="U824" s="49"/>
      <c r="V824" s="49"/>
      <c r="W824" s="49"/>
      <c r="X824" s="49"/>
      <c r="Y824" s="49"/>
      <c r="Z824" s="49"/>
    </row>
    <row r="825" spans="1:26" ht="15.75" customHeight="1" x14ac:dyDescent="0.2">
      <c r="A825" s="49"/>
      <c r="B825" s="49"/>
      <c r="C825" s="49"/>
      <c r="D825" s="49"/>
      <c r="E825" s="109"/>
      <c r="F825" s="109"/>
      <c r="G825" s="109"/>
      <c r="H825" s="109"/>
      <c r="I825" s="109"/>
      <c r="J825" s="109"/>
      <c r="K825" s="49"/>
      <c r="L825" s="49"/>
      <c r="M825" s="91"/>
      <c r="N825" s="49"/>
      <c r="O825" s="91"/>
      <c r="P825" s="49"/>
      <c r="Q825" s="49"/>
      <c r="R825" s="49"/>
      <c r="S825" s="49"/>
      <c r="T825" s="49"/>
      <c r="U825" s="49"/>
      <c r="V825" s="49"/>
      <c r="W825" s="49"/>
      <c r="X825" s="49"/>
      <c r="Y825" s="49"/>
      <c r="Z825" s="49"/>
    </row>
    <row r="826" spans="1:26" ht="15.75" customHeight="1" x14ac:dyDescent="0.2">
      <c r="A826" s="49"/>
      <c r="B826" s="49"/>
      <c r="C826" s="49"/>
      <c r="D826" s="49"/>
      <c r="E826" s="109"/>
      <c r="F826" s="109"/>
      <c r="G826" s="109"/>
      <c r="H826" s="109"/>
      <c r="I826" s="109"/>
      <c r="J826" s="109"/>
      <c r="K826" s="49"/>
      <c r="L826" s="49"/>
      <c r="M826" s="91"/>
      <c r="N826" s="49"/>
      <c r="O826" s="91"/>
      <c r="P826" s="49"/>
      <c r="Q826" s="49"/>
      <c r="R826" s="49"/>
      <c r="S826" s="49"/>
      <c r="T826" s="49"/>
      <c r="U826" s="49"/>
      <c r="V826" s="49"/>
      <c r="W826" s="49"/>
      <c r="X826" s="49"/>
      <c r="Y826" s="49"/>
      <c r="Z826" s="49"/>
    </row>
    <row r="827" spans="1:26" ht="15.75" customHeight="1" x14ac:dyDescent="0.2">
      <c r="A827" s="49"/>
      <c r="B827" s="49"/>
      <c r="C827" s="49"/>
      <c r="D827" s="49"/>
      <c r="E827" s="109"/>
      <c r="F827" s="109"/>
      <c r="G827" s="109"/>
      <c r="H827" s="109"/>
      <c r="I827" s="109"/>
      <c r="J827" s="109"/>
      <c r="K827" s="49"/>
      <c r="L827" s="49"/>
      <c r="M827" s="91"/>
      <c r="N827" s="49"/>
      <c r="O827" s="91"/>
      <c r="P827" s="49"/>
      <c r="Q827" s="49"/>
      <c r="R827" s="49"/>
      <c r="S827" s="49"/>
      <c r="T827" s="49"/>
      <c r="U827" s="49"/>
      <c r="V827" s="49"/>
      <c r="W827" s="49"/>
      <c r="X827" s="49"/>
      <c r="Y827" s="49"/>
      <c r="Z827" s="49"/>
    </row>
    <row r="828" spans="1:26" ht="15.75" customHeight="1" x14ac:dyDescent="0.2">
      <c r="A828" s="49"/>
      <c r="B828" s="49"/>
      <c r="C828" s="49"/>
      <c r="D828" s="49"/>
      <c r="E828" s="109"/>
      <c r="F828" s="109"/>
      <c r="G828" s="109"/>
      <c r="H828" s="109"/>
      <c r="I828" s="109"/>
      <c r="J828" s="109"/>
      <c r="K828" s="49"/>
      <c r="L828" s="49"/>
      <c r="M828" s="91"/>
      <c r="N828" s="49"/>
      <c r="O828" s="91"/>
      <c r="P828" s="49"/>
      <c r="Q828" s="49"/>
      <c r="R828" s="49"/>
      <c r="S828" s="49"/>
      <c r="T828" s="49"/>
      <c r="U828" s="49"/>
      <c r="V828" s="49"/>
      <c r="W828" s="49"/>
      <c r="X828" s="49"/>
      <c r="Y828" s="49"/>
      <c r="Z828" s="49"/>
    </row>
    <row r="829" spans="1:26" ht="15.75" customHeight="1" x14ac:dyDescent="0.2">
      <c r="A829" s="49"/>
      <c r="B829" s="49"/>
      <c r="C829" s="49"/>
      <c r="D829" s="49"/>
      <c r="E829" s="109"/>
      <c r="F829" s="109"/>
      <c r="G829" s="109"/>
      <c r="H829" s="109"/>
      <c r="I829" s="109"/>
      <c r="J829" s="109"/>
      <c r="K829" s="49"/>
      <c r="L829" s="49"/>
      <c r="M829" s="91"/>
      <c r="N829" s="49"/>
      <c r="O829" s="91"/>
      <c r="P829" s="49"/>
      <c r="Q829" s="49"/>
      <c r="R829" s="49"/>
      <c r="S829" s="49"/>
      <c r="T829" s="49"/>
      <c r="U829" s="49"/>
      <c r="V829" s="49"/>
      <c r="W829" s="49"/>
      <c r="X829" s="49"/>
      <c r="Y829" s="49"/>
      <c r="Z829" s="49"/>
    </row>
    <row r="830" spans="1:26" ht="15.75" customHeight="1" x14ac:dyDescent="0.2">
      <c r="A830" s="49"/>
      <c r="B830" s="49"/>
      <c r="C830" s="49"/>
      <c r="D830" s="49"/>
      <c r="E830" s="109"/>
      <c r="F830" s="109"/>
      <c r="G830" s="109"/>
      <c r="H830" s="109"/>
      <c r="I830" s="109"/>
      <c r="J830" s="109"/>
      <c r="K830" s="49"/>
      <c r="L830" s="49"/>
      <c r="M830" s="91"/>
      <c r="N830" s="49"/>
      <c r="O830" s="91"/>
      <c r="P830" s="49"/>
      <c r="Q830" s="49"/>
      <c r="R830" s="49"/>
      <c r="S830" s="49"/>
      <c r="T830" s="49"/>
      <c r="U830" s="49"/>
      <c r="V830" s="49"/>
      <c r="W830" s="49"/>
      <c r="X830" s="49"/>
      <c r="Y830" s="49"/>
      <c r="Z830" s="49"/>
    </row>
    <row r="831" spans="1:26" ht="15.75" customHeight="1" x14ac:dyDescent="0.2">
      <c r="A831" s="49"/>
      <c r="B831" s="49"/>
      <c r="C831" s="49"/>
      <c r="D831" s="49"/>
      <c r="E831" s="109"/>
      <c r="F831" s="109"/>
      <c r="G831" s="109"/>
      <c r="H831" s="109"/>
      <c r="I831" s="109"/>
      <c r="J831" s="109"/>
      <c r="K831" s="49"/>
      <c r="L831" s="49"/>
      <c r="M831" s="91"/>
      <c r="N831" s="49"/>
      <c r="O831" s="91"/>
      <c r="P831" s="49"/>
      <c r="Q831" s="49"/>
      <c r="R831" s="49"/>
      <c r="S831" s="49"/>
      <c r="T831" s="49"/>
      <c r="U831" s="49"/>
      <c r="V831" s="49"/>
      <c r="W831" s="49"/>
      <c r="X831" s="49"/>
      <c r="Y831" s="49"/>
      <c r="Z831" s="49"/>
    </row>
    <row r="832" spans="1:26" ht="15.75" customHeight="1" x14ac:dyDescent="0.2">
      <c r="A832" s="49"/>
      <c r="B832" s="49"/>
      <c r="C832" s="49"/>
      <c r="D832" s="49"/>
      <c r="E832" s="109"/>
      <c r="F832" s="109"/>
      <c r="G832" s="109"/>
      <c r="H832" s="109"/>
      <c r="I832" s="109"/>
      <c r="J832" s="109"/>
      <c r="K832" s="49"/>
      <c r="L832" s="49"/>
      <c r="M832" s="91"/>
      <c r="N832" s="49"/>
      <c r="O832" s="91"/>
      <c r="P832" s="49"/>
      <c r="Q832" s="49"/>
      <c r="R832" s="49"/>
      <c r="S832" s="49"/>
      <c r="T832" s="49"/>
      <c r="U832" s="49"/>
      <c r="V832" s="49"/>
      <c r="W832" s="49"/>
      <c r="X832" s="49"/>
      <c r="Y832" s="49"/>
      <c r="Z832" s="49"/>
    </row>
    <row r="833" spans="1:26" ht="15.75" customHeight="1" x14ac:dyDescent="0.2">
      <c r="A833" s="49"/>
      <c r="B833" s="49"/>
      <c r="C833" s="49"/>
      <c r="D833" s="49"/>
      <c r="E833" s="109"/>
      <c r="F833" s="109"/>
      <c r="G833" s="109"/>
      <c r="H833" s="109"/>
      <c r="I833" s="109"/>
      <c r="J833" s="109"/>
      <c r="K833" s="49"/>
      <c r="L833" s="49"/>
      <c r="M833" s="91"/>
      <c r="N833" s="49"/>
      <c r="O833" s="91"/>
      <c r="P833" s="49"/>
      <c r="Q833" s="49"/>
      <c r="R833" s="49"/>
      <c r="S833" s="49"/>
      <c r="T833" s="49"/>
      <c r="U833" s="49"/>
      <c r="V833" s="49"/>
      <c r="W833" s="49"/>
      <c r="X833" s="49"/>
      <c r="Y833" s="49"/>
      <c r="Z833" s="49"/>
    </row>
    <row r="834" spans="1:26" ht="15.75" customHeight="1" x14ac:dyDescent="0.2">
      <c r="A834" s="49"/>
      <c r="B834" s="49"/>
      <c r="C834" s="49"/>
      <c r="D834" s="49"/>
      <c r="E834" s="109"/>
      <c r="F834" s="109"/>
      <c r="G834" s="109"/>
      <c r="H834" s="109"/>
      <c r="I834" s="109"/>
      <c r="J834" s="109"/>
      <c r="K834" s="49"/>
      <c r="L834" s="49"/>
      <c r="M834" s="91"/>
      <c r="N834" s="49"/>
      <c r="O834" s="91"/>
      <c r="P834" s="49"/>
      <c r="Q834" s="49"/>
      <c r="R834" s="49"/>
      <c r="S834" s="49"/>
      <c r="T834" s="49"/>
      <c r="U834" s="49"/>
      <c r="V834" s="49"/>
      <c r="W834" s="49"/>
      <c r="X834" s="49"/>
      <c r="Y834" s="49"/>
      <c r="Z834" s="49"/>
    </row>
    <row r="835" spans="1:26" ht="15.75" customHeight="1" x14ac:dyDescent="0.2">
      <c r="A835" s="49"/>
      <c r="B835" s="49"/>
      <c r="C835" s="49"/>
      <c r="D835" s="49"/>
      <c r="E835" s="109"/>
      <c r="F835" s="109"/>
      <c r="G835" s="109"/>
      <c r="H835" s="109"/>
      <c r="I835" s="109"/>
      <c r="J835" s="109"/>
      <c r="K835" s="49"/>
      <c r="L835" s="49"/>
      <c r="M835" s="91"/>
      <c r="N835" s="49"/>
      <c r="O835" s="91"/>
      <c r="P835" s="49"/>
      <c r="Q835" s="49"/>
      <c r="R835" s="49"/>
      <c r="S835" s="49"/>
      <c r="T835" s="49"/>
      <c r="U835" s="49"/>
      <c r="V835" s="49"/>
      <c r="W835" s="49"/>
      <c r="X835" s="49"/>
      <c r="Y835" s="49"/>
      <c r="Z835" s="49"/>
    </row>
    <row r="836" spans="1:26" ht="15.75" customHeight="1" x14ac:dyDescent="0.2">
      <c r="A836" s="49"/>
      <c r="B836" s="49"/>
      <c r="C836" s="49"/>
      <c r="D836" s="49"/>
      <c r="E836" s="109"/>
      <c r="F836" s="109"/>
      <c r="G836" s="109"/>
      <c r="H836" s="109"/>
      <c r="I836" s="109"/>
      <c r="J836" s="109"/>
      <c r="K836" s="49"/>
      <c r="L836" s="49"/>
      <c r="M836" s="91"/>
      <c r="N836" s="49"/>
      <c r="O836" s="91"/>
      <c r="P836" s="49"/>
      <c r="Q836" s="49"/>
      <c r="R836" s="49"/>
      <c r="S836" s="49"/>
      <c r="T836" s="49"/>
      <c r="U836" s="49"/>
      <c r="V836" s="49"/>
      <c r="W836" s="49"/>
      <c r="X836" s="49"/>
      <c r="Y836" s="49"/>
      <c r="Z836" s="49"/>
    </row>
    <row r="837" spans="1:26" ht="15.75" customHeight="1" x14ac:dyDescent="0.2">
      <c r="A837" s="49"/>
      <c r="B837" s="49"/>
      <c r="C837" s="49"/>
      <c r="D837" s="49"/>
      <c r="E837" s="109"/>
      <c r="F837" s="109"/>
      <c r="G837" s="109"/>
      <c r="H837" s="109"/>
      <c r="I837" s="109"/>
      <c r="J837" s="109"/>
      <c r="K837" s="49"/>
      <c r="L837" s="49"/>
      <c r="M837" s="91"/>
      <c r="N837" s="49"/>
      <c r="O837" s="91"/>
      <c r="P837" s="49"/>
      <c r="Q837" s="49"/>
      <c r="R837" s="49"/>
      <c r="S837" s="49"/>
      <c r="T837" s="49"/>
      <c r="U837" s="49"/>
      <c r="V837" s="49"/>
      <c r="W837" s="49"/>
      <c r="X837" s="49"/>
      <c r="Y837" s="49"/>
      <c r="Z837" s="49"/>
    </row>
    <row r="838" spans="1:26" ht="15.75" customHeight="1" x14ac:dyDescent="0.2">
      <c r="A838" s="49"/>
      <c r="B838" s="49"/>
      <c r="C838" s="49"/>
      <c r="D838" s="49"/>
      <c r="E838" s="109"/>
      <c r="F838" s="109"/>
      <c r="G838" s="109"/>
      <c r="H838" s="109"/>
      <c r="I838" s="109"/>
      <c r="J838" s="109"/>
      <c r="K838" s="49"/>
      <c r="L838" s="49"/>
      <c r="M838" s="91"/>
      <c r="N838" s="49"/>
      <c r="O838" s="91"/>
      <c r="P838" s="49"/>
      <c r="Q838" s="49"/>
      <c r="R838" s="49"/>
      <c r="S838" s="49"/>
      <c r="T838" s="49"/>
      <c r="U838" s="49"/>
      <c r="V838" s="49"/>
      <c r="W838" s="49"/>
      <c r="X838" s="49"/>
      <c r="Y838" s="49"/>
      <c r="Z838" s="49"/>
    </row>
    <row r="839" spans="1:26" ht="15.75" customHeight="1" x14ac:dyDescent="0.2">
      <c r="A839" s="49"/>
      <c r="B839" s="49"/>
      <c r="C839" s="49"/>
      <c r="D839" s="49"/>
      <c r="E839" s="109"/>
      <c r="F839" s="109"/>
      <c r="G839" s="109"/>
      <c r="H839" s="109"/>
      <c r="I839" s="109"/>
      <c r="J839" s="109"/>
      <c r="K839" s="49"/>
      <c r="L839" s="49"/>
      <c r="M839" s="91"/>
      <c r="N839" s="49"/>
      <c r="O839" s="91"/>
      <c r="P839" s="49"/>
      <c r="Q839" s="49"/>
      <c r="R839" s="49"/>
      <c r="S839" s="49"/>
      <c r="T839" s="49"/>
      <c r="U839" s="49"/>
      <c r="V839" s="49"/>
      <c r="W839" s="49"/>
      <c r="X839" s="49"/>
      <c r="Y839" s="49"/>
      <c r="Z839" s="49"/>
    </row>
    <row r="840" spans="1:26" ht="15.75" customHeight="1" x14ac:dyDescent="0.2">
      <c r="A840" s="49"/>
      <c r="B840" s="49"/>
      <c r="C840" s="49"/>
      <c r="D840" s="49"/>
      <c r="E840" s="109"/>
      <c r="F840" s="109"/>
      <c r="G840" s="109"/>
      <c r="H840" s="109"/>
      <c r="I840" s="109"/>
      <c r="J840" s="109"/>
      <c r="K840" s="49"/>
      <c r="L840" s="49"/>
      <c r="M840" s="91"/>
      <c r="N840" s="49"/>
      <c r="O840" s="91"/>
      <c r="P840" s="49"/>
      <c r="Q840" s="49"/>
      <c r="R840" s="49"/>
      <c r="S840" s="49"/>
      <c r="T840" s="49"/>
      <c r="U840" s="49"/>
      <c r="V840" s="49"/>
      <c r="W840" s="49"/>
      <c r="X840" s="49"/>
      <c r="Y840" s="49"/>
      <c r="Z840" s="49"/>
    </row>
    <row r="841" spans="1:26" ht="15.75" customHeight="1" x14ac:dyDescent="0.2">
      <c r="A841" s="49"/>
      <c r="B841" s="49"/>
      <c r="C841" s="49"/>
      <c r="D841" s="49"/>
      <c r="E841" s="109"/>
      <c r="F841" s="109"/>
      <c r="G841" s="109"/>
      <c r="H841" s="109"/>
      <c r="I841" s="109"/>
      <c r="J841" s="109"/>
      <c r="K841" s="49"/>
      <c r="L841" s="49"/>
      <c r="M841" s="91"/>
      <c r="N841" s="49"/>
      <c r="O841" s="91"/>
      <c r="P841" s="49"/>
      <c r="Q841" s="49"/>
      <c r="R841" s="49"/>
      <c r="S841" s="49"/>
      <c r="T841" s="49"/>
      <c r="U841" s="49"/>
      <c r="V841" s="49"/>
      <c r="W841" s="49"/>
      <c r="X841" s="49"/>
      <c r="Y841" s="49"/>
      <c r="Z841" s="49"/>
    </row>
    <row r="842" spans="1:26" ht="15.75" customHeight="1" x14ac:dyDescent="0.2">
      <c r="A842" s="49"/>
      <c r="B842" s="49"/>
      <c r="C842" s="49"/>
      <c r="D842" s="49"/>
      <c r="E842" s="109"/>
      <c r="F842" s="109"/>
      <c r="G842" s="109"/>
      <c r="H842" s="109"/>
      <c r="I842" s="109"/>
      <c r="J842" s="109"/>
      <c r="K842" s="49"/>
      <c r="L842" s="49"/>
      <c r="M842" s="91"/>
      <c r="N842" s="49"/>
      <c r="O842" s="91"/>
      <c r="P842" s="49"/>
      <c r="Q842" s="49"/>
      <c r="R842" s="49"/>
      <c r="S842" s="49"/>
      <c r="T842" s="49"/>
      <c r="U842" s="49"/>
      <c r="V842" s="49"/>
      <c r="W842" s="49"/>
      <c r="X842" s="49"/>
      <c r="Y842" s="49"/>
      <c r="Z842" s="49"/>
    </row>
    <row r="843" spans="1:26" ht="15.75" customHeight="1" x14ac:dyDescent="0.2">
      <c r="A843" s="49"/>
      <c r="B843" s="49"/>
      <c r="C843" s="49"/>
      <c r="D843" s="49"/>
      <c r="E843" s="109"/>
      <c r="F843" s="109"/>
      <c r="G843" s="109"/>
      <c r="H843" s="109"/>
      <c r="I843" s="109"/>
      <c r="J843" s="109"/>
      <c r="K843" s="49"/>
      <c r="L843" s="49"/>
      <c r="M843" s="91"/>
      <c r="N843" s="49"/>
      <c r="O843" s="91"/>
      <c r="P843" s="49"/>
      <c r="Q843" s="49"/>
      <c r="R843" s="49"/>
      <c r="S843" s="49"/>
      <c r="T843" s="49"/>
      <c r="U843" s="49"/>
      <c r="V843" s="49"/>
      <c r="W843" s="49"/>
      <c r="X843" s="49"/>
      <c r="Y843" s="49"/>
      <c r="Z843" s="49"/>
    </row>
    <row r="844" spans="1:26" ht="15.75" customHeight="1" x14ac:dyDescent="0.2">
      <c r="A844" s="49"/>
      <c r="B844" s="49"/>
      <c r="C844" s="49"/>
      <c r="D844" s="49"/>
      <c r="E844" s="109"/>
      <c r="F844" s="109"/>
      <c r="G844" s="109"/>
      <c r="H844" s="109"/>
      <c r="I844" s="109"/>
      <c r="J844" s="109"/>
      <c r="K844" s="49"/>
      <c r="L844" s="49"/>
      <c r="M844" s="91"/>
      <c r="N844" s="49"/>
      <c r="O844" s="91"/>
      <c r="P844" s="49"/>
      <c r="Q844" s="49"/>
      <c r="R844" s="49"/>
      <c r="S844" s="49"/>
      <c r="T844" s="49"/>
      <c r="U844" s="49"/>
      <c r="V844" s="49"/>
      <c r="W844" s="49"/>
      <c r="X844" s="49"/>
      <c r="Y844" s="49"/>
      <c r="Z844" s="49"/>
    </row>
    <row r="845" spans="1:26" ht="15.75" customHeight="1" x14ac:dyDescent="0.2">
      <c r="A845" s="49"/>
      <c r="B845" s="49"/>
      <c r="C845" s="49"/>
      <c r="D845" s="49"/>
      <c r="E845" s="109"/>
      <c r="F845" s="109"/>
      <c r="G845" s="109"/>
      <c r="H845" s="109"/>
      <c r="I845" s="109"/>
      <c r="J845" s="109"/>
      <c r="K845" s="49"/>
      <c r="L845" s="49"/>
      <c r="M845" s="91"/>
      <c r="N845" s="49"/>
      <c r="O845" s="91"/>
      <c r="P845" s="49"/>
      <c r="Q845" s="49"/>
      <c r="R845" s="49"/>
      <c r="S845" s="49"/>
      <c r="T845" s="49"/>
      <c r="U845" s="49"/>
      <c r="V845" s="49"/>
      <c r="W845" s="49"/>
      <c r="X845" s="49"/>
      <c r="Y845" s="49"/>
      <c r="Z845" s="49"/>
    </row>
    <row r="846" spans="1:26" ht="15.75" customHeight="1" x14ac:dyDescent="0.2">
      <c r="A846" s="49"/>
      <c r="B846" s="49"/>
      <c r="C846" s="49"/>
      <c r="D846" s="49"/>
      <c r="E846" s="109"/>
      <c r="F846" s="109"/>
      <c r="G846" s="109"/>
      <c r="H846" s="109"/>
      <c r="I846" s="109"/>
      <c r="J846" s="109"/>
      <c r="K846" s="49"/>
      <c r="L846" s="49"/>
      <c r="M846" s="91"/>
      <c r="N846" s="49"/>
      <c r="O846" s="91"/>
      <c r="P846" s="49"/>
      <c r="Q846" s="49"/>
      <c r="R846" s="49"/>
      <c r="S846" s="49"/>
      <c r="T846" s="49"/>
      <c r="U846" s="49"/>
      <c r="V846" s="49"/>
      <c r="W846" s="49"/>
      <c r="X846" s="49"/>
      <c r="Y846" s="49"/>
      <c r="Z846" s="49"/>
    </row>
    <row r="847" spans="1:26" ht="15.75" customHeight="1" x14ac:dyDescent="0.2">
      <c r="A847" s="49"/>
      <c r="B847" s="49"/>
      <c r="C847" s="49"/>
      <c r="D847" s="49"/>
      <c r="E847" s="109"/>
      <c r="F847" s="109"/>
      <c r="G847" s="109"/>
      <c r="H847" s="109"/>
      <c r="I847" s="109"/>
      <c r="J847" s="109"/>
      <c r="K847" s="49"/>
      <c r="L847" s="49"/>
      <c r="M847" s="91"/>
      <c r="N847" s="49"/>
      <c r="O847" s="91"/>
      <c r="P847" s="49"/>
      <c r="Q847" s="49"/>
      <c r="R847" s="49"/>
      <c r="S847" s="49"/>
      <c r="T847" s="49"/>
      <c r="U847" s="49"/>
      <c r="V847" s="49"/>
      <c r="W847" s="49"/>
      <c r="X847" s="49"/>
      <c r="Y847" s="49"/>
      <c r="Z847" s="49"/>
    </row>
    <row r="848" spans="1:26" ht="15.75" customHeight="1" x14ac:dyDescent="0.2">
      <c r="A848" s="49"/>
      <c r="B848" s="49"/>
      <c r="C848" s="49"/>
      <c r="D848" s="49"/>
      <c r="E848" s="109"/>
      <c r="F848" s="109"/>
      <c r="G848" s="109"/>
      <c r="H848" s="109"/>
      <c r="I848" s="109"/>
      <c r="J848" s="109"/>
      <c r="K848" s="49"/>
      <c r="L848" s="49"/>
      <c r="M848" s="91"/>
      <c r="N848" s="49"/>
      <c r="O848" s="91"/>
      <c r="P848" s="49"/>
      <c r="Q848" s="49"/>
      <c r="R848" s="49"/>
      <c r="S848" s="49"/>
      <c r="T848" s="49"/>
      <c r="U848" s="49"/>
      <c r="V848" s="49"/>
      <c r="W848" s="49"/>
      <c r="X848" s="49"/>
      <c r="Y848" s="49"/>
      <c r="Z848" s="49"/>
    </row>
    <row r="849" spans="1:26" ht="15.75" customHeight="1" x14ac:dyDescent="0.2">
      <c r="A849" s="49"/>
      <c r="B849" s="49"/>
      <c r="C849" s="49"/>
      <c r="D849" s="49"/>
      <c r="E849" s="109"/>
      <c r="F849" s="109"/>
      <c r="G849" s="109"/>
      <c r="H849" s="109"/>
      <c r="I849" s="109"/>
      <c r="J849" s="109"/>
      <c r="K849" s="49"/>
      <c r="L849" s="49"/>
      <c r="M849" s="91"/>
      <c r="N849" s="49"/>
      <c r="O849" s="91"/>
      <c r="P849" s="49"/>
      <c r="Q849" s="49"/>
      <c r="R849" s="49"/>
      <c r="S849" s="49"/>
      <c r="T849" s="49"/>
      <c r="U849" s="49"/>
      <c r="V849" s="49"/>
      <c r="W849" s="49"/>
      <c r="X849" s="49"/>
      <c r="Y849" s="49"/>
      <c r="Z849" s="49"/>
    </row>
    <row r="850" spans="1:26" ht="15.75" customHeight="1" x14ac:dyDescent="0.2">
      <c r="A850" s="49"/>
      <c r="B850" s="49"/>
      <c r="C850" s="49"/>
      <c r="D850" s="49"/>
      <c r="E850" s="109"/>
      <c r="F850" s="109"/>
      <c r="G850" s="109"/>
      <c r="H850" s="109"/>
      <c r="I850" s="109"/>
      <c r="J850" s="109"/>
      <c r="K850" s="49"/>
      <c r="L850" s="49"/>
      <c r="M850" s="91"/>
      <c r="N850" s="49"/>
      <c r="O850" s="91"/>
      <c r="P850" s="49"/>
      <c r="Q850" s="49"/>
      <c r="R850" s="49"/>
      <c r="S850" s="49"/>
      <c r="T850" s="49"/>
      <c r="U850" s="49"/>
      <c r="V850" s="49"/>
      <c r="W850" s="49"/>
      <c r="X850" s="49"/>
      <c r="Y850" s="49"/>
      <c r="Z850" s="49"/>
    </row>
    <row r="851" spans="1:26" ht="15.75" customHeight="1" x14ac:dyDescent="0.2">
      <c r="A851" s="49"/>
      <c r="B851" s="49"/>
      <c r="C851" s="49"/>
      <c r="D851" s="49"/>
      <c r="E851" s="109"/>
      <c r="F851" s="109"/>
      <c r="G851" s="109"/>
      <c r="H851" s="109"/>
      <c r="I851" s="109"/>
      <c r="J851" s="109"/>
      <c r="K851" s="49"/>
      <c r="L851" s="49"/>
      <c r="M851" s="91"/>
      <c r="N851" s="49"/>
      <c r="O851" s="91"/>
      <c r="P851" s="49"/>
      <c r="Q851" s="49"/>
      <c r="R851" s="49"/>
      <c r="S851" s="49"/>
      <c r="T851" s="49"/>
      <c r="U851" s="49"/>
      <c r="V851" s="49"/>
      <c r="W851" s="49"/>
      <c r="X851" s="49"/>
      <c r="Y851" s="49"/>
      <c r="Z851" s="49"/>
    </row>
    <row r="852" spans="1:26" ht="15.75" customHeight="1" x14ac:dyDescent="0.2">
      <c r="A852" s="49"/>
      <c r="B852" s="49"/>
      <c r="C852" s="49"/>
      <c r="D852" s="49"/>
      <c r="E852" s="109"/>
      <c r="F852" s="109"/>
      <c r="G852" s="109"/>
      <c r="H852" s="109"/>
      <c r="I852" s="109"/>
      <c r="J852" s="109"/>
      <c r="K852" s="49"/>
      <c r="L852" s="49"/>
      <c r="M852" s="91"/>
      <c r="N852" s="49"/>
      <c r="O852" s="91"/>
      <c r="P852" s="49"/>
      <c r="Q852" s="49"/>
      <c r="R852" s="49"/>
      <c r="S852" s="49"/>
      <c r="T852" s="49"/>
      <c r="U852" s="49"/>
      <c r="V852" s="49"/>
      <c r="W852" s="49"/>
      <c r="X852" s="49"/>
      <c r="Y852" s="49"/>
      <c r="Z852" s="49"/>
    </row>
    <row r="853" spans="1:26" ht="15.75" customHeight="1" x14ac:dyDescent="0.2">
      <c r="A853" s="49"/>
      <c r="B853" s="49"/>
      <c r="C853" s="49"/>
      <c r="D853" s="49"/>
      <c r="E853" s="109"/>
      <c r="F853" s="109"/>
      <c r="G853" s="109"/>
      <c r="H853" s="109"/>
      <c r="I853" s="109"/>
      <c r="J853" s="109"/>
      <c r="K853" s="49"/>
      <c r="L853" s="49"/>
      <c r="M853" s="91"/>
      <c r="N853" s="49"/>
      <c r="O853" s="91"/>
      <c r="P853" s="49"/>
      <c r="Q853" s="49"/>
      <c r="R853" s="49"/>
      <c r="S853" s="49"/>
      <c r="T853" s="49"/>
      <c r="U853" s="49"/>
      <c r="V853" s="49"/>
      <c r="W853" s="49"/>
      <c r="X853" s="49"/>
      <c r="Y853" s="49"/>
      <c r="Z853" s="49"/>
    </row>
    <row r="854" spans="1:26" ht="15.75" customHeight="1" x14ac:dyDescent="0.2">
      <c r="A854" s="49"/>
      <c r="B854" s="49"/>
      <c r="C854" s="49"/>
      <c r="D854" s="49"/>
      <c r="E854" s="109"/>
      <c r="F854" s="109"/>
      <c r="G854" s="109"/>
      <c r="H854" s="109"/>
      <c r="I854" s="109"/>
      <c r="J854" s="109"/>
      <c r="K854" s="49"/>
      <c r="L854" s="49"/>
      <c r="M854" s="91"/>
      <c r="N854" s="49"/>
      <c r="O854" s="91"/>
      <c r="P854" s="49"/>
      <c r="Q854" s="49"/>
      <c r="R854" s="49"/>
      <c r="S854" s="49"/>
      <c r="T854" s="49"/>
      <c r="U854" s="49"/>
      <c r="V854" s="49"/>
      <c r="W854" s="49"/>
      <c r="X854" s="49"/>
      <c r="Y854" s="49"/>
      <c r="Z854" s="49"/>
    </row>
    <row r="855" spans="1:26" ht="15.75" customHeight="1" x14ac:dyDescent="0.2">
      <c r="A855" s="49"/>
      <c r="B855" s="49"/>
      <c r="C855" s="49"/>
      <c r="D855" s="49"/>
      <c r="E855" s="109"/>
      <c r="F855" s="109"/>
      <c r="G855" s="109"/>
      <c r="H855" s="109"/>
      <c r="I855" s="109"/>
      <c r="J855" s="109"/>
      <c r="K855" s="49"/>
      <c r="L855" s="49"/>
      <c r="M855" s="91"/>
      <c r="N855" s="49"/>
      <c r="O855" s="91"/>
      <c r="P855" s="49"/>
      <c r="Q855" s="49"/>
      <c r="R855" s="49"/>
      <c r="S855" s="49"/>
      <c r="T855" s="49"/>
      <c r="U855" s="49"/>
      <c r="V855" s="49"/>
      <c r="W855" s="49"/>
      <c r="X855" s="49"/>
      <c r="Y855" s="49"/>
      <c r="Z855" s="49"/>
    </row>
    <row r="856" spans="1:26" ht="15.75" customHeight="1" x14ac:dyDescent="0.2">
      <c r="A856" s="49"/>
      <c r="B856" s="49"/>
      <c r="C856" s="49"/>
      <c r="D856" s="49"/>
      <c r="E856" s="109"/>
      <c r="F856" s="109"/>
      <c r="G856" s="109"/>
      <c r="H856" s="109"/>
      <c r="I856" s="109"/>
      <c r="J856" s="109"/>
      <c r="K856" s="49"/>
      <c r="L856" s="49"/>
      <c r="M856" s="91"/>
      <c r="N856" s="49"/>
      <c r="O856" s="91"/>
      <c r="P856" s="49"/>
      <c r="Q856" s="49"/>
      <c r="R856" s="49"/>
      <c r="S856" s="49"/>
      <c r="T856" s="49"/>
      <c r="U856" s="49"/>
      <c r="V856" s="49"/>
      <c r="W856" s="49"/>
      <c r="X856" s="49"/>
      <c r="Y856" s="49"/>
      <c r="Z856" s="49"/>
    </row>
    <row r="857" spans="1:26" ht="15.75" customHeight="1" x14ac:dyDescent="0.2">
      <c r="A857" s="49"/>
      <c r="B857" s="49"/>
      <c r="C857" s="49"/>
      <c r="D857" s="49"/>
      <c r="E857" s="109"/>
      <c r="F857" s="109"/>
      <c r="G857" s="109"/>
      <c r="H857" s="109"/>
      <c r="I857" s="109"/>
      <c r="J857" s="109"/>
      <c r="K857" s="49"/>
      <c r="L857" s="49"/>
      <c r="M857" s="91"/>
      <c r="N857" s="49"/>
      <c r="O857" s="91"/>
      <c r="P857" s="49"/>
      <c r="Q857" s="49"/>
      <c r="R857" s="49"/>
      <c r="S857" s="49"/>
      <c r="T857" s="49"/>
      <c r="U857" s="49"/>
      <c r="V857" s="49"/>
      <c r="W857" s="49"/>
      <c r="X857" s="49"/>
      <c r="Y857" s="49"/>
      <c r="Z857" s="49"/>
    </row>
    <row r="858" spans="1:26" ht="15.75" customHeight="1" x14ac:dyDescent="0.2">
      <c r="A858" s="49"/>
      <c r="B858" s="49"/>
      <c r="C858" s="49"/>
      <c r="D858" s="49"/>
      <c r="E858" s="109"/>
      <c r="F858" s="109"/>
      <c r="G858" s="109"/>
      <c r="H858" s="109"/>
      <c r="I858" s="109"/>
      <c r="J858" s="109"/>
      <c r="K858" s="49"/>
      <c r="L858" s="49"/>
      <c r="M858" s="91"/>
      <c r="N858" s="49"/>
      <c r="O858" s="91"/>
      <c r="P858" s="49"/>
      <c r="Q858" s="49"/>
      <c r="R858" s="49"/>
      <c r="S858" s="49"/>
      <c r="T858" s="49"/>
      <c r="U858" s="49"/>
      <c r="V858" s="49"/>
      <c r="W858" s="49"/>
      <c r="X858" s="49"/>
      <c r="Y858" s="49"/>
      <c r="Z858" s="49"/>
    </row>
    <row r="859" spans="1:26" ht="15.75" customHeight="1" x14ac:dyDescent="0.2">
      <c r="A859" s="49"/>
      <c r="B859" s="49"/>
      <c r="C859" s="49"/>
      <c r="D859" s="49"/>
      <c r="E859" s="109"/>
      <c r="F859" s="109"/>
      <c r="G859" s="109"/>
      <c r="H859" s="109"/>
      <c r="I859" s="109"/>
      <c r="J859" s="109"/>
      <c r="K859" s="49"/>
      <c r="L859" s="49"/>
      <c r="M859" s="91"/>
      <c r="N859" s="49"/>
      <c r="O859" s="91"/>
      <c r="P859" s="49"/>
      <c r="Q859" s="49"/>
      <c r="R859" s="49"/>
      <c r="S859" s="49"/>
      <c r="T859" s="49"/>
      <c r="U859" s="49"/>
      <c r="V859" s="49"/>
      <c r="W859" s="49"/>
      <c r="X859" s="49"/>
      <c r="Y859" s="49"/>
      <c r="Z859" s="49"/>
    </row>
    <row r="860" spans="1:26" ht="15.75" customHeight="1" x14ac:dyDescent="0.2">
      <c r="A860" s="49"/>
      <c r="B860" s="49"/>
      <c r="C860" s="49"/>
      <c r="D860" s="49"/>
      <c r="E860" s="109"/>
      <c r="F860" s="109"/>
      <c r="G860" s="109"/>
      <c r="H860" s="109"/>
      <c r="I860" s="109"/>
      <c r="J860" s="109"/>
      <c r="K860" s="49"/>
      <c r="L860" s="49"/>
      <c r="M860" s="91"/>
      <c r="N860" s="49"/>
      <c r="O860" s="91"/>
      <c r="P860" s="49"/>
      <c r="Q860" s="49"/>
      <c r="R860" s="49"/>
      <c r="S860" s="49"/>
      <c r="T860" s="49"/>
      <c r="U860" s="49"/>
      <c r="V860" s="49"/>
      <c r="W860" s="49"/>
      <c r="X860" s="49"/>
      <c r="Y860" s="49"/>
      <c r="Z860" s="49"/>
    </row>
    <row r="861" spans="1:26" ht="15.75" customHeight="1" x14ac:dyDescent="0.2">
      <c r="A861" s="49"/>
      <c r="B861" s="49"/>
      <c r="C861" s="49"/>
      <c r="D861" s="49"/>
      <c r="E861" s="109"/>
      <c r="F861" s="109"/>
      <c r="G861" s="109"/>
      <c r="H861" s="109"/>
      <c r="I861" s="109"/>
      <c r="J861" s="109"/>
      <c r="K861" s="49"/>
      <c r="L861" s="49"/>
      <c r="M861" s="91"/>
      <c r="N861" s="49"/>
      <c r="O861" s="91"/>
      <c r="P861" s="49"/>
      <c r="Q861" s="49"/>
      <c r="R861" s="49"/>
      <c r="S861" s="49"/>
      <c r="T861" s="49"/>
      <c r="U861" s="49"/>
      <c r="V861" s="49"/>
      <c r="W861" s="49"/>
      <c r="X861" s="49"/>
      <c r="Y861" s="49"/>
      <c r="Z861" s="49"/>
    </row>
    <row r="862" spans="1:26" ht="15.75" customHeight="1" x14ac:dyDescent="0.2">
      <c r="A862" s="49"/>
      <c r="B862" s="49"/>
      <c r="C862" s="49"/>
      <c r="D862" s="49"/>
      <c r="E862" s="109"/>
      <c r="F862" s="109"/>
      <c r="G862" s="109"/>
      <c r="H862" s="109"/>
      <c r="I862" s="109"/>
      <c r="J862" s="109"/>
      <c r="K862" s="49"/>
      <c r="L862" s="49"/>
      <c r="M862" s="91"/>
      <c r="N862" s="49"/>
      <c r="O862" s="91"/>
      <c r="P862" s="49"/>
      <c r="Q862" s="49"/>
      <c r="R862" s="49"/>
      <c r="S862" s="49"/>
      <c r="T862" s="49"/>
      <c r="U862" s="49"/>
      <c r="V862" s="49"/>
      <c r="W862" s="49"/>
      <c r="X862" s="49"/>
      <c r="Y862" s="49"/>
      <c r="Z862" s="49"/>
    </row>
    <row r="863" spans="1:26" ht="15.75" customHeight="1" x14ac:dyDescent="0.2">
      <c r="A863" s="49"/>
      <c r="B863" s="49"/>
      <c r="C863" s="49"/>
      <c r="D863" s="49"/>
      <c r="E863" s="109"/>
      <c r="F863" s="109"/>
      <c r="G863" s="109"/>
      <c r="H863" s="109"/>
      <c r="I863" s="109"/>
      <c r="J863" s="109"/>
      <c r="K863" s="49"/>
      <c r="L863" s="49"/>
      <c r="M863" s="91"/>
      <c r="N863" s="49"/>
      <c r="O863" s="91"/>
      <c r="P863" s="49"/>
      <c r="Q863" s="49"/>
      <c r="R863" s="49"/>
      <c r="S863" s="49"/>
      <c r="T863" s="49"/>
      <c r="U863" s="49"/>
      <c r="V863" s="49"/>
      <c r="W863" s="49"/>
      <c r="X863" s="49"/>
      <c r="Y863" s="49"/>
      <c r="Z863" s="49"/>
    </row>
    <row r="864" spans="1:26" ht="15.75" customHeight="1" x14ac:dyDescent="0.2">
      <c r="A864" s="49"/>
      <c r="B864" s="49"/>
      <c r="C864" s="49"/>
      <c r="D864" s="49"/>
      <c r="E864" s="109"/>
      <c r="F864" s="109"/>
      <c r="G864" s="109"/>
      <c r="H864" s="109"/>
      <c r="I864" s="109"/>
      <c r="J864" s="109"/>
      <c r="K864" s="49"/>
      <c r="L864" s="49"/>
      <c r="M864" s="91"/>
      <c r="N864" s="49"/>
      <c r="O864" s="91"/>
      <c r="P864" s="49"/>
      <c r="Q864" s="49"/>
      <c r="R864" s="49"/>
      <c r="S864" s="49"/>
      <c r="T864" s="49"/>
      <c r="U864" s="49"/>
      <c r="V864" s="49"/>
      <c r="W864" s="49"/>
      <c r="X864" s="49"/>
      <c r="Y864" s="49"/>
      <c r="Z864" s="49"/>
    </row>
    <row r="865" spans="1:26" ht="15.75" customHeight="1" x14ac:dyDescent="0.2">
      <c r="A865" s="49"/>
      <c r="B865" s="49"/>
      <c r="C865" s="49"/>
      <c r="D865" s="49"/>
      <c r="E865" s="109"/>
      <c r="F865" s="109"/>
      <c r="G865" s="109"/>
      <c r="H865" s="109"/>
      <c r="I865" s="109"/>
      <c r="J865" s="109"/>
      <c r="K865" s="49"/>
      <c r="L865" s="49"/>
      <c r="M865" s="91"/>
      <c r="N865" s="49"/>
      <c r="O865" s="91"/>
      <c r="P865" s="49"/>
      <c r="Q865" s="49"/>
      <c r="R865" s="49"/>
      <c r="S865" s="49"/>
      <c r="T865" s="49"/>
      <c r="U865" s="49"/>
      <c r="V865" s="49"/>
      <c r="W865" s="49"/>
      <c r="X865" s="49"/>
      <c r="Y865" s="49"/>
      <c r="Z865" s="49"/>
    </row>
    <row r="866" spans="1:26" ht="15.75" customHeight="1" x14ac:dyDescent="0.2">
      <c r="A866" s="49"/>
      <c r="B866" s="49"/>
      <c r="C866" s="49"/>
      <c r="D866" s="49"/>
      <c r="E866" s="109"/>
      <c r="F866" s="109"/>
      <c r="G866" s="109"/>
      <c r="H866" s="109"/>
      <c r="I866" s="109"/>
      <c r="J866" s="109"/>
      <c r="K866" s="49"/>
      <c r="L866" s="49"/>
      <c r="M866" s="91"/>
      <c r="N866" s="49"/>
      <c r="O866" s="91"/>
      <c r="P866" s="49"/>
      <c r="Q866" s="49"/>
      <c r="R866" s="49"/>
      <c r="S866" s="49"/>
      <c r="T866" s="49"/>
      <c r="U866" s="49"/>
      <c r="V866" s="49"/>
      <c r="W866" s="49"/>
      <c r="X866" s="49"/>
      <c r="Y866" s="49"/>
      <c r="Z866" s="49"/>
    </row>
    <row r="867" spans="1:26" ht="15.75" customHeight="1" x14ac:dyDescent="0.2">
      <c r="A867" s="49"/>
      <c r="B867" s="49"/>
      <c r="C867" s="49"/>
      <c r="D867" s="49"/>
      <c r="E867" s="109"/>
      <c r="F867" s="109"/>
      <c r="G867" s="109"/>
      <c r="H867" s="109"/>
      <c r="I867" s="109"/>
      <c r="J867" s="109"/>
      <c r="K867" s="49"/>
      <c r="L867" s="49"/>
      <c r="M867" s="91"/>
      <c r="N867" s="49"/>
      <c r="O867" s="91"/>
      <c r="P867" s="49"/>
      <c r="Q867" s="49"/>
      <c r="R867" s="49"/>
      <c r="S867" s="49"/>
      <c r="T867" s="49"/>
      <c r="U867" s="49"/>
      <c r="V867" s="49"/>
      <c r="W867" s="49"/>
      <c r="X867" s="49"/>
      <c r="Y867" s="49"/>
      <c r="Z867" s="49"/>
    </row>
    <row r="868" spans="1:26" ht="15.75" customHeight="1" x14ac:dyDescent="0.2">
      <c r="A868" s="49"/>
      <c r="B868" s="49"/>
      <c r="C868" s="49"/>
      <c r="D868" s="49"/>
      <c r="E868" s="109"/>
      <c r="F868" s="109"/>
      <c r="G868" s="109"/>
      <c r="H868" s="109"/>
      <c r="I868" s="109"/>
      <c r="J868" s="109"/>
      <c r="K868" s="49"/>
      <c r="L868" s="49"/>
      <c r="M868" s="91"/>
      <c r="N868" s="49"/>
      <c r="O868" s="91"/>
      <c r="P868" s="49"/>
      <c r="Q868" s="49"/>
      <c r="R868" s="49"/>
      <c r="S868" s="49"/>
      <c r="T868" s="49"/>
      <c r="U868" s="49"/>
      <c r="V868" s="49"/>
      <c r="W868" s="49"/>
      <c r="X868" s="49"/>
      <c r="Y868" s="49"/>
      <c r="Z868" s="49"/>
    </row>
    <row r="869" spans="1:26" ht="15.75" customHeight="1" x14ac:dyDescent="0.2">
      <c r="A869" s="49"/>
      <c r="B869" s="49"/>
      <c r="C869" s="49"/>
      <c r="D869" s="49"/>
      <c r="E869" s="109"/>
      <c r="F869" s="109"/>
      <c r="G869" s="109"/>
      <c r="H869" s="109"/>
      <c r="I869" s="109"/>
      <c r="J869" s="109"/>
      <c r="K869" s="49"/>
      <c r="L869" s="49"/>
      <c r="M869" s="91"/>
      <c r="N869" s="49"/>
      <c r="O869" s="91"/>
      <c r="P869" s="49"/>
      <c r="Q869" s="49"/>
      <c r="R869" s="49"/>
      <c r="S869" s="49"/>
      <c r="T869" s="49"/>
      <c r="U869" s="49"/>
      <c r="V869" s="49"/>
      <c r="W869" s="49"/>
      <c r="X869" s="49"/>
      <c r="Y869" s="49"/>
      <c r="Z869" s="49"/>
    </row>
    <row r="870" spans="1:26" ht="15.75" customHeight="1" x14ac:dyDescent="0.2">
      <c r="A870" s="49"/>
      <c r="B870" s="49"/>
      <c r="C870" s="49"/>
      <c r="D870" s="49"/>
      <c r="E870" s="109"/>
      <c r="F870" s="109"/>
      <c r="G870" s="109"/>
      <c r="H870" s="109"/>
      <c r="I870" s="109"/>
      <c r="J870" s="109"/>
      <c r="K870" s="49"/>
      <c r="L870" s="49"/>
      <c r="M870" s="91"/>
      <c r="N870" s="49"/>
      <c r="O870" s="91"/>
      <c r="P870" s="49"/>
      <c r="Q870" s="49"/>
      <c r="R870" s="49"/>
      <c r="S870" s="49"/>
      <c r="T870" s="49"/>
      <c r="U870" s="49"/>
      <c r="V870" s="49"/>
      <c r="W870" s="49"/>
      <c r="X870" s="49"/>
      <c r="Y870" s="49"/>
      <c r="Z870" s="49"/>
    </row>
    <row r="871" spans="1:26" ht="15.75" customHeight="1" x14ac:dyDescent="0.2">
      <c r="A871" s="49"/>
      <c r="B871" s="49"/>
      <c r="C871" s="49"/>
      <c r="D871" s="49"/>
      <c r="E871" s="109"/>
      <c r="F871" s="109"/>
      <c r="G871" s="109"/>
      <c r="H871" s="109"/>
      <c r="I871" s="109"/>
      <c r="J871" s="109"/>
      <c r="K871" s="49"/>
      <c r="L871" s="49"/>
      <c r="M871" s="91"/>
      <c r="N871" s="49"/>
      <c r="O871" s="91"/>
      <c r="P871" s="49"/>
      <c r="Q871" s="49"/>
      <c r="R871" s="49"/>
      <c r="S871" s="49"/>
      <c r="T871" s="49"/>
      <c r="U871" s="49"/>
      <c r="V871" s="49"/>
      <c r="W871" s="49"/>
      <c r="X871" s="49"/>
      <c r="Y871" s="49"/>
      <c r="Z871" s="49"/>
    </row>
    <row r="872" spans="1:26" ht="15.75" customHeight="1" x14ac:dyDescent="0.2">
      <c r="A872" s="49"/>
      <c r="B872" s="49"/>
      <c r="C872" s="49"/>
      <c r="D872" s="49"/>
      <c r="E872" s="109"/>
      <c r="F872" s="109"/>
      <c r="G872" s="109"/>
      <c r="H872" s="109"/>
      <c r="I872" s="109"/>
      <c r="J872" s="109"/>
      <c r="K872" s="49"/>
      <c r="L872" s="49"/>
      <c r="M872" s="91"/>
      <c r="N872" s="49"/>
      <c r="O872" s="91"/>
      <c r="P872" s="49"/>
      <c r="Q872" s="49"/>
      <c r="R872" s="49"/>
      <c r="S872" s="49"/>
      <c r="T872" s="49"/>
      <c r="U872" s="49"/>
      <c r="V872" s="49"/>
      <c r="W872" s="49"/>
      <c r="X872" s="49"/>
      <c r="Y872" s="49"/>
      <c r="Z872" s="49"/>
    </row>
    <row r="873" spans="1:26" ht="15.75" customHeight="1" x14ac:dyDescent="0.2">
      <c r="A873" s="49"/>
      <c r="B873" s="49"/>
      <c r="C873" s="49"/>
      <c r="D873" s="49"/>
      <c r="E873" s="109"/>
      <c r="F873" s="109"/>
      <c r="G873" s="109"/>
      <c r="H873" s="109"/>
      <c r="I873" s="109"/>
      <c r="J873" s="109"/>
      <c r="K873" s="49"/>
      <c r="L873" s="49"/>
      <c r="M873" s="91"/>
      <c r="N873" s="49"/>
      <c r="O873" s="91"/>
      <c r="P873" s="49"/>
      <c r="Q873" s="49"/>
      <c r="R873" s="49"/>
      <c r="S873" s="49"/>
      <c r="T873" s="49"/>
      <c r="U873" s="49"/>
      <c r="V873" s="49"/>
      <c r="W873" s="49"/>
      <c r="X873" s="49"/>
      <c r="Y873" s="49"/>
      <c r="Z873" s="49"/>
    </row>
    <row r="874" spans="1:26" ht="15.75" customHeight="1" x14ac:dyDescent="0.2">
      <c r="A874" s="49"/>
      <c r="B874" s="49"/>
      <c r="C874" s="49"/>
      <c r="D874" s="49"/>
      <c r="E874" s="109"/>
      <c r="F874" s="109"/>
      <c r="G874" s="109"/>
      <c r="H874" s="109"/>
      <c r="I874" s="109"/>
      <c r="J874" s="109"/>
      <c r="K874" s="49"/>
      <c r="L874" s="49"/>
      <c r="M874" s="91"/>
      <c r="N874" s="49"/>
      <c r="O874" s="91"/>
      <c r="P874" s="49"/>
      <c r="Q874" s="49"/>
      <c r="R874" s="49"/>
      <c r="S874" s="49"/>
      <c r="T874" s="49"/>
      <c r="U874" s="49"/>
      <c r="V874" s="49"/>
      <c r="W874" s="49"/>
      <c r="X874" s="49"/>
      <c r="Y874" s="49"/>
      <c r="Z874" s="49"/>
    </row>
    <row r="875" spans="1:26" ht="15.75" customHeight="1" x14ac:dyDescent="0.2">
      <c r="A875" s="49"/>
      <c r="B875" s="49"/>
      <c r="C875" s="49"/>
      <c r="D875" s="49"/>
      <c r="E875" s="109"/>
      <c r="F875" s="109"/>
      <c r="G875" s="109"/>
      <c r="H875" s="109"/>
      <c r="I875" s="109"/>
      <c r="J875" s="109"/>
      <c r="K875" s="49"/>
      <c r="L875" s="49"/>
      <c r="M875" s="91"/>
      <c r="N875" s="49"/>
      <c r="O875" s="91"/>
      <c r="P875" s="49"/>
      <c r="Q875" s="49"/>
      <c r="R875" s="49"/>
      <c r="S875" s="49"/>
      <c r="T875" s="49"/>
      <c r="U875" s="49"/>
      <c r="V875" s="49"/>
      <c r="W875" s="49"/>
      <c r="X875" s="49"/>
      <c r="Y875" s="49"/>
      <c r="Z875" s="49"/>
    </row>
    <row r="876" spans="1:26" ht="15.75" customHeight="1" x14ac:dyDescent="0.2">
      <c r="A876" s="49"/>
      <c r="B876" s="49"/>
      <c r="C876" s="49"/>
      <c r="D876" s="49"/>
      <c r="E876" s="109"/>
      <c r="F876" s="109"/>
      <c r="G876" s="109"/>
      <c r="H876" s="109"/>
      <c r="I876" s="109"/>
      <c r="J876" s="109"/>
      <c r="K876" s="49"/>
      <c r="L876" s="49"/>
      <c r="M876" s="91"/>
      <c r="N876" s="49"/>
      <c r="O876" s="91"/>
      <c r="P876" s="49"/>
      <c r="Q876" s="49"/>
      <c r="R876" s="49"/>
      <c r="S876" s="49"/>
      <c r="T876" s="49"/>
      <c r="U876" s="49"/>
      <c r="V876" s="49"/>
      <c r="W876" s="49"/>
      <c r="X876" s="49"/>
      <c r="Y876" s="49"/>
      <c r="Z876" s="49"/>
    </row>
    <row r="877" spans="1:26" ht="15.75" customHeight="1" x14ac:dyDescent="0.2">
      <c r="A877" s="49"/>
      <c r="B877" s="49"/>
      <c r="C877" s="49"/>
      <c r="D877" s="49"/>
      <c r="E877" s="109"/>
      <c r="F877" s="109"/>
      <c r="G877" s="109"/>
      <c r="H877" s="109"/>
      <c r="I877" s="109"/>
      <c r="J877" s="109"/>
      <c r="K877" s="49"/>
      <c r="L877" s="49"/>
      <c r="M877" s="91"/>
      <c r="N877" s="49"/>
      <c r="O877" s="91"/>
      <c r="P877" s="49"/>
      <c r="Q877" s="49"/>
      <c r="R877" s="49"/>
      <c r="S877" s="49"/>
      <c r="T877" s="49"/>
      <c r="U877" s="49"/>
      <c r="V877" s="49"/>
      <c r="W877" s="49"/>
      <c r="X877" s="49"/>
      <c r="Y877" s="49"/>
      <c r="Z877" s="49"/>
    </row>
    <row r="878" spans="1:26" ht="15.75" customHeight="1" x14ac:dyDescent="0.2">
      <c r="A878" s="49"/>
      <c r="B878" s="49"/>
      <c r="C878" s="49"/>
      <c r="D878" s="49"/>
      <c r="E878" s="109"/>
      <c r="F878" s="109"/>
      <c r="G878" s="109"/>
      <c r="H878" s="109"/>
      <c r="I878" s="109"/>
      <c r="J878" s="109"/>
      <c r="K878" s="49"/>
      <c r="L878" s="49"/>
      <c r="M878" s="91"/>
      <c r="N878" s="49"/>
      <c r="O878" s="91"/>
      <c r="P878" s="49"/>
      <c r="Q878" s="49"/>
      <c r="R878" s="49"/>
      <c r="S878" s="49"/>
      <c r="T878" s="49"/>
      <c r="U878" s="49"/>
      <c r="V878" s="49"/>
      <c r="W878" s="49"/>
      <c r="X878" s="49"/>
      <c r="Y878" s="49"/>
      <c r="Z878" s="49"/>
    </row>
    <row r="879" spans="1:26" ht="15.75" customHeight="1" x14ac:dyDescent="0.2">
      <c r="A879" s="49"/>
      <c r="B879" s="49"/>
      <c r="C879" s="49"/>
      <c r="D879" s="49"/>
      <c r="E879" s="109"/>
      <c r="F879" s="109"/>
      <c r="G879" s="109"/>
      <c r="H879" s="109"/>
      <c r="I879" s="109"/>
      <c r="J879" s="109"/>
      <c r="K879" s="49"/>
      <c r="L879" s="49"/>
      <c r="M879" s="91"/>
      <c r="N879" s="49"/>
      <c r="O879" s="91"/>
      <c r="P879" s="49"/>
      <c r="Q879" s="49"/>
      <c r="R879" s="49"/>
      <c r="S879" s="49"/>
      <c r="T879" s="49"/>
      <c r="U879" s="49"/>
      <c r="V879" s="49"/>
      <c r="W879" s="49"/>
      <c r="X879" s="49"/>
      <c r="Y879" s="49"/>
      <c r="Z879" s="49"/>
    </row>
    <row r="880" spans="1:26" ht="15.75" customHeight="1" x14ac:dyDescent="0.2">
      <c r="A880" s="49"/>
      <c r="B880" s="49"/>
      <c r="C880" s="49"/>
      <c r="D880" s="49"/>
      <c r="E880" s="109"/>
      <c r="F880" s="109"/>
      <c r="G880" s="109"/>
      <c r="H880" s="109"/>
      <c r="I880" s="109"/>
      <c r="J880" s="109"/>
      <c r="K880" s="49"/>
      <c r="L880" s="49"/>
      <c r="M880" s="91"/>
      <c r="N880" s="49"/>
      <c r="O880" s="91"/>
      <c r="P880" s="49"/>
      <c r="Q880" s="49"/>
      <c r="R880" s="49"/>
      <c r="S880" s="49"/>
      <c r="T880" s="49"/>
      <c r="U880" s="49"/>
      <c r="V880" s="49"/>
      <c r="W880" s="49"/>
      <c r="X880" s="49"/>
      <c r="Y880" s="49"/>
      <c r="Z880" s="49"/>
    </row>
    <row r="881" spans="1:26" ht="15.75" customHeight="1" x14ac:dyDescent="0.2">
      <c r="A881" s="49"/>
      <c r="B881" s="49"/>
      <c r="C881" s="49"/>
      <c r="D881" s="49"/>
      <c r="E881" s="109"/>
      <c r="F881" s="109"/>
      <c r="G881" s="109"/>
      <c r="H881" s="109"/>
      <c r="I881" s="109"/>
      <c r="J881" s="109"/>
      <c r="K881" s="49"/>
      <c r="L881" s="49"/>
      <c r="M881" s="91"/>
      <c r="N881" s="49"/>
      <c r="O881" s="91"/>
      <c r="P881" s="49"/>
      <c r="Q881" s="49"/>
      <c r="R881" s="49"/>
      <c r="S881" s="49"/>
      <c r="T881" s="49"/>
      <c r="U881" s="49"/>
      <c r="V881" s="49"/>
      <c r="W881" s="49"/>
      <c r="X881" s="49"/>
      <c r="Y881" s="49"/>
      <c r="Z881" s="49"/>
    </row>
    <row r="882" spans="1:26" ht="15.75" customHeight="1" x14ac:dyDescent="0.2">
      <c r="A882" s="49"/>
      <c r="B882" s="49"/>
      <c r="C882" s="49"/>
      <c r="D882" s="49"/>
      <c r="E882" s="109"/>
      <c r="F882" s="109"/>
      <c r="G882" s="109"/>
      <c r="H882" s="109"/>
      <c r="I882" s="109"/>
      <c r="J882" s="109"/>
      <c r="K882" s="49"/>
      <c r="L882" s="49"/>
      <c r="M882" s="91"/>
      <c r="N882" s="49"/>
      <c r="O882" s="91"/>
      <c r="P882" s="49"/>
      <c r="Q882" s="49"/>
      <c r="R882" s="49"/>
      <c r="S882" s="49"/>
      <c r="T882" s="49"/>
      <c r="U882" s="49"/>
      <c r="V882" s="49"/>
      <c r="W882" s="49"/>
      <c r="X882" s="49"/>
      <c r="Y882" s="49"/>
      <c r="Z882" s="49"/>
    </row>
    <row r="883" spans="1:26" ht="15.75" customHeight="1" x14ac:dyDescent="0.2">
      <c r="A883" s="49"/>
      <c r="B883" s="49"/>
      <c r="C883" s="49"/>
      <c r="D883" s="49"/>
      <c r="E883" s="109"/>
      <c r="F883" s="109"/>
      <c r="G883" s="109"/>
      <c r="H883" s="109"/>
      <c r="I883" s="109"/>
      <c r="J883" s="109"/>
      <c r="K883" s="49"/>
      <c r="L883" s="49"/>
      <c r="M883" s="91"/>
      <c r="N883" s="49"/>
      <c r="O883" s="91"/>
      <c r="P883" s="49"/>
      <c r="Q883" s="49"/>
      <c r="R883" s="49"/>
      <c r="S883" s="49"/>
      <c r="T883" s="49"/>
      <c r="U883" s="49"/>
      <c r="V883" s="49"/>
      <c r="W883" s="49"/>
      <c r="X883" s="49"/>
      <c r="Y883" s="49"/>
      <c r="Z883" s="49"/>
    </row>
    <row r="884" spans="1:26" ht="15.75" customHeight="1" x14ac:dyDescent="0.2">
      <c r="A884" s="49"/>
      <c r="B884" s="49"/>
      <c r="C884" s="49"/>
      <c r="D884" s="49"/>
      <c r="E884" s="109"/>
      <c r="F884" s="109"/>
      <c r="G884" s="109"/>
      <c r="H884" s="109"/>
      <c r="I884" s="109"/>
      <c r="J884" s="109"/>
      <c r="K884" s="49"/>
      <c r="L884" s="49"/>
      <c r="M884" s="91"/>
      <c r="N884" s="49"/>
      <c r="O884" s="91"/>
      <c r="P884" s="49"/>
      <c r="Q884" s="49"/>
      <c r="R884" s="49"/>
      <c r="S884" s="49"/>
      <c r="T884" s="49"/>
      <c r="U884" s="49"/>
      <c r="V884" s="49"/>
      <c r="W884" s="49"/>
      <c r="X884" s="49"/>
      <c r="Y884" s="49"/>
      <c r="Z884" s="49"/>
    </row>
    <row r="885" spans="1:26" ht="15.75" customHeight="1" x14ac:dyDescent="0.2">
      <c r="A885" s="49"/>
      <c r="B885" s="49"/>
      <c r="C885" s="49"/>
      <c r="D885" s="49"/>
      <c r="E885" s="109"/>
      <c r="F885" s="109"/>
      <c r="G885" s="109"/>
      <c r="H885" s="109"/>
      <c r="I885" s="109"/>
      <c r="J885" s="109"/>
      <c r="K885" s="49"/>
      <c r="L885" s="49"/>
      <c r="M885" s="91"/>
      <c r="N885" s="49"/>
      <c r="O885" s="91"/>
      <c r="P885" s="49"/>
      <c r="Q885" s="49"/>
      <c r="R885" s="49"/>
      <c r="S885" s="49"/>
      <c r="T885" s="49"/>
      <c r="U885" s="49"/>
      <c r="V885" s="49"/>
      <c r="W885" s="49"/>
      <c r="X885" s="49"/>
      <c r="Y885" s="49"/>
      <c r="Z885" s="49"/>
    </row>
    <row r="886" spans="1:26" ht="15.75" customHeight="1" x14ac:dyDescent="0.2">
      <c r="A886" s="49"/>
      <c r="B886" s="49"/>
      <c r="C886" s="49"/>
      <c r="D886" s="49"/>
      <c r="E886" s="109"/>
      <c r="F886" s="109"/>
      <c r="G886" s="109"/>
      <c r="H886" s="109"/>
      <c r="I886" s="109"/>
      <c r="J886" s="109"/>
      <c r="K886" s="49"/>
      <c r="L886" s="49"/>
      <c r="M886" s="91"/>
      <c r="N886" s="49"/>
      <c r="O886" s="91"/>
      <c r="P886" s="49"/>
      <c r="Q886" s="49"/>
      <c r="R886" s="49"/>
      <c r="S886" s="49"/>
      <c r="T886" s="49"/>
      <c r="U886" s="49"/>
      <c r="V886" s="49"/>
      <c r="W886" s="49"/>
      <c r="X886" s="49"/>
      <c r="Y886" s="49"/>
      <c r="Z886" s="49"/>
    </row>
    <row r="887" spans="1:26" ht="15.75" customHeight="1" x14ac:dyDescent="0.2">
      <c r="A887" s="49"/>
      <c r="B887" s="49"/>
      <c r="C887" s="49"/>
      <c r="D887" s="49"/>
      <c r="E887" s="109"/>
      <c r="F887" s="109"/>
      <c r="G887" s="109"/>
      <c r="H887" s="109"/>
      <c r="I887" s="109"/>
      <c r="J887" s="109"/>
      <c r="K887" s="49"/>
      <c r="L887" s="49"/>
      <c r="M887" s="91"/>
      <c r="N887" s="49"/>
      <c r="O887" s="91"/>
      <c r="P887" s="49"/>
      <c r="Q887" s="49"/>
      <c r="R887" s="49"/>
      <c r="S887" s="49"/>
      <c r="T887" s="49"/>
      <c r="U887" s="49"/>
      <c r="V887" s="49"/>
      <c r="W887" s="49"/>
      <c r="X887" s="49"/>
      <c r="Y887" s="49"/>
      <c r="Z887" s="49"/>
    </row>
    <row r="888" spans="1:26" ht="15.75" customHeight="1" x14ac:dyDescent="0.2">
      <c r="A888" s="49"/>
      <c r="B888" s="49"/>
      <c r="C888" s="49"/>
      <c r="D888" s="49"/>
      <c r="E888" s="109"/>
      <c r="F888" s="109"/>
      <c r="G888" s="109"/>
      <c r="H888" s="109"/>
      <c r="I888" s="109"/>
      <c r="J888" s="109"/>
      <c r="K888" s="49"/>
      <c r="L888" s="49"/>
      <c r="M888" s="91"/>
      <c r="N888" s="49"/>
      <c r="O888" s="91"/>
      <c r="P888" s="49"/>
      <c r="Q888" s="49"/>
      <c r="R888" s="49"/>
      <c r="S888" s="49"/>
      <c r="T888" s="49"/>
      <c r="U888" s="49"/>
      <c r="V888" s="49"/>
      <c r="W888" s="49"/>
      <c r="X888" s="49"/>
      <c r="Y888" s="49"/>
      <c r="Z888" s="49"/>
    </row>
    <row r="889" spans="1:26" ht="15.75" customHeight="1" x14ac:dyDescent="0.2">
      <c r="A889" s="49"/>
      <c r="B889" s="49"/>
      <c r="C889" s="49"/>
      <c r="D889" s="49"/>
      <c r="E889" s="109"/>
      <c r="F889" s="109"/>
      <c r="G889" s="109"/>
      <c r="H889" s="109"/>
      <c r="I889" s="109"/>
      <c r="J889" s="109"/>
      <c r="K889" s="49"/>
      <c r="L889" s="49"/>
      <c r="M889" s="91"/>
      <c r="N889" s="49"/>
      <c r="O889" s="91"/>
      <c r="P889" s="49"/>
      <c r="Q889" s="49"/>
      <c r="R889" s="49"/>
      <c r="S889" s="49"/>
      <c r="T889" s="49"/>
      <c r="U889" s="49"/>
      <c r="V889" s="49"/>
      <c r="W889" s="49"/>
      <c r="X889" s="49"/>
      <c r="Y889" s="49"/>
      <c r="Z889" s="49"/>
    </row>
    <row r="890" spans="1:26" ht="15.75" customHeight="1" x14ac:dyDescent="0.2">
      <c r="A890" s="49"/>
      <c r="B890" s="49"/>
      <c r="C890" s="49"/>
      <c r="D890" s="49"/>
      <c r="E890" s="109"/>
      <c r="F890" s="109"/>
      <c r="G890" s="109"/>
      <c r="H890" s="109"/>
      <c r="I890" s="109"/>
      <c r="J890" s="109"/>
      <c r="K890" s="49"/>
      <c r="L890" s="49"/>
      <c r="M890" s="91"/>
      <c r="N890" s="49"/>
      <c r="O890" s="91"/>
      <c r="P890" s="49"/>
      <c r="Q890" s="49"/>
      <c r="R890" s="49"/>
      <c r="S890" s="49"/>
      <c r="T890" s="49"/>
      <c r="U890" s="49"/>
      <c r="V890" s="49"/>
      <c r="W890" s="49"/>
      <c r="X890" s="49"/>
      <c r="Y890" s="49"/>
      <c r="Z890" s="49"/>
    </row>
    <row r="891" spans="1:26" ht="15.75" customHeight="1" x14ac:dyDescent="0.2">
      <c r="A891" s="49"/>
      <c r="B891" s="49"/>
      <c r="C891" s="49"/>
      <c r="D891" s="49"/>
      <c r="E891" s="109"/>
      <c r="F891" s="109"/>
      <c r="G891" s="109"/>
      <c r="H891" s="109"/>
      <c r="I891" s="109"/>
      <c r="J891" s="109"/>
      <c r="K891" s="49"/>
      <c r="L891" s="49"/>
      <c r="M891" s="91"/>
      <c r="N891" s="49"/>
      <c r="O891" s="91"/>
      <c r="P891" s="49"/>
      <c r="Q891" s="49"/>
      <c r="R891" s="49"/>
      <c r="S891" s="49"/>
      <c r="T891" s="49"/>
      <c r="U891" s="49"/>
      <c r="V891" s="49"/>
      <c r="W891" s="49"/>
      <c r="X891" s="49"/>
      <c r="Y891" s="49"/>
      <c r="Z891" s="49"/>
    </row>
    <row r="892" spans="1:26" ht="15.75" customHeight="1" x14ac:dyDescent="0.2">
      <c r="A892" s="49"/>
      <c r="B892" s="49"/>
      <c r="C892" s="49"/>
      <c r="D892" s="49"/>
      <c r="E892" s="109"/>
      <c r="F892" s="109"/>
      <c r="G892" s="109"/>
      <c r="H892" s="109"/>
      <c r="I892" s="109"/>
      <c r="J892" s="109"/>
      <c r="K892" s="49"/>
      <c r="L892" s="49"/>
      <c r="M892" s="91"/>
      <c r="N892" s="49"/>
      <c r="O892" s="91"/>
      <c r="P892" s="49"/>
      <c r="Q892" s="49"/>
      <c r="R892" s="49"/>
      <c r="S892" s="49"/>
      <c r="T892" s="49"/>
      <c r="U892" s="49"/>
      <c r="V892" s="49"/>
      <c r="W892" s="49"/>
      <c r="X892" s="49"/>
      <c r="Y892" s="49"/>
      <c r="Z892" s="49"/>
    </row>
    <row r="893" spans="1:26" ht="15.75" customHeight="1" x14ac:dyDescent="0.2">
      <c r="A893" s="49"/>
      <c r="B893" s="49"/>
      <c r="C893" s="49"/>
      <c r="D893" s="49"/>
      <c r="E893" s="109"/>
      <c r="F893" s="109"/>
      <c r="G893" s="109"/>
      <c r="H893" s="109"/>
      <c r="I893" s="109"/>
      <c r="J893" s="109"/>
      <c r="K893" s="49"/>
      <c r="L893" s="49"/>
      <c r="M893" s="91"/>
      <c r="N893" s="49"/>
      <c r="O893" s="91"/>
      <c r="P893" s="49"/>
      <c r="Q893" s="49"/>
      <c r="R893" s="49"/>
      <c r="S893" s="49"/>
      <c r="T893" s="49"/>
      <c r="U893" s="49"/>
      <c r="V893" s="49"/>
      <c r="W893" s="49"/>
      <c r="X893" s="49"/>
      <c r="Y893" s="49"/>
      <c r="Z893" s="49"/>
    </row>
    <row r="894" spans="1:26" ht="15.75" customHeight="1" x14ac:dyDescent="0.2">
      <c r="A894" s="49"/>
      <c r="B894" s="49"/>
      <c r="C894" s="49"/>
      <c r="D894" s="49"/>
      <c r="E894" s="109"/>
      <c r="F894" s="109"/>
      <c r="G894" s="109"/>
      <c r="H894" s="109"/>
      <c r="I894" s="109"/>
      <c r="J894" s="109"/>
      <c r="K894" s="49"/>
      <c r="L894" s="49"/>
      <c r="M894" s="91"/>
      <c r="N894" s="49"/>
      <c r="O894" s="91"/>
      <c r="P894" s="49"/>
      <c r="Q894" s="49"/>
      <c r="R894" s="49"/>
      <c r="S894" s="49"/>
      <c r="T894" s="49"/>
      <c r="U894" s="49"/>
      <c r="V894" s="49"/>
      <c r="W894" s="49"/>
      <c r="X894" s="49"/>
      <c r="Y894" s="49"/>
      <c r="Z894" s="49"/>
    </row>
    <row r="895" spans="1:26" ht="15.75" customHeight="1" x14ac:dyDescent="0.2">
      <c r="A895" s="49"/>
      <c r="B895" s="49"/>
      <c r="C895" s="49"/>
      <c r="D895" s="49"/>
      <c r="E895" s="109"/>
      <c r="F895" s="109"/>
      <c r="G895" s="109"/>
      <c r="H895" s="109"/>
      <c r="I895" s="109"/>
      <c r="J895" s="109"/>
      <c r="K895" s="49"/>
      <c r="L895" s="49"/>
      <c r="M895" s="91"/>
      <c r="N895" s="49"/>
      <c r="O895" s="91"/>
      <c r="P895" s="49"/>
      <c r="Q895" s="49"/>
      <c r="R895" s="49"/>
      <c r="S895" s="49"/>
      <c r="T895" s="49"/>
      <c r="U895" s="49"/>
      <c r="V895" s="49"/>
      <c r="W895" s="49"/>
      <c r="X895" s="49"/>
      <c r="Y895" s="49"/>
      <c r="Z895" s="49"/>
    </row>
    <row r="896" spans="1:26" ht="15.75" customHeight="1" x14ac:dyDescent="0.2">
      <c r="A896" s="49"/>
      <c r="B896" s="49"/>
      <c r="C896" s="49"/>
      <c r="D896" s="49"/>
      <c r="E896" s="109"/>
      <c r="F896" s="109"/>
      <c r="G896" s="109"/>
      <c r="H896" s="109"/>
      <c r="I896" s="109"/>
      <c r="J896" s="109"/>
      <c r="K896" s="49"/>
      <c r="L896" s="49"/>
      <c r="M896" s="91"/>
      <c r="N896" s="49"/>
      <c r="O896" s="91"/>
      <c r="P896" s="49"/>
      <c r="Q896" s="49"/>
      <c r="R896" s="49"/>
      <c r="S896" s="49"/>
      <c r="T896" s="49"/>
      <c r="U896" s="49"/>
      <c r="V896" s="49"/>
      <c r="W896" s="49"/>
      <c r="X896" s="49"/>
      <c r="Y896" s="49"/>
      <c r="Z896" s="49"/>
    </row>
    <row r="897" spans="1:26" ht="15.75" customHeight="1" x14ac:dyDescent="0.2">
      <c r="A897" s="49"/>
      <c r="B897" s="49"/>
      <c r="C897" s="49"/>
      <c r="D897" s="49"/>
      <c r="E897" s="109"/>
      <c r="F897" s="109"/>
      <c r="G897" s="109"/>
      <c r="H897" s="109"/>
      <c r="I897" s="109"/>
      <c r="J897" s="109"/>
      <c r="K897" s="49"/>
      <c r="L897" s="49"/>
      <c r="M897" s="91"/>
      <c r="N897" s="49"/>
      <c r="O897" s="91"/>
      <c r="P897" s="49"/>
      <c r="Q897" s="49"/>
      <c r="R897" s="49"/>
      <c r="S897" s="49"/>
      <c r="T897" s="49"/>
      <c r="U897" s="49"/>
      <c r="V897" s="49"/>
      <c r="W897" s="49"/>
      <c r="X897" s="49"/>
      <c r="Y897" s="49"/>
      <c r="Z897" s="49"/>
    </row>
    <row r="898" spans="1:26" ht="15.75" customHeight="1" x14ac:dyDescent="0.2">
      <c r="A898" s="49"/>
      <c r="B898" s="49"/>
      <c r="C898" s="49"/>
      <c r="D898" s="49"/>
      <c r="E898" s="109"/>
      <c r="F898" s="109"/>
      <c r="G898" s="109"/>
      <c r="H898" s="109"/>
      <c r="I898" s="109"/>
      <c r="J898" s="109"/>
      <c r="K898" s="49"/>
      <c r="L898" s="49"/>
      <c r="M898" s="91"/>
      <c r="N898" s="49"/>
      <c r="O898" s="91"/>
      <c r="P898" s="49"/>
      <c r="Q898" s="49"/>
      <c r="R898" s="49"/>
      <c r="S898" s="49"/>
      <c r="T898" s="49"/>
      <c r="U898" s="49"/>
      <c r="V898" s="49"/>
      <c r="W898" s="49"/>
      <c r="X898" s="49"/>
      <c r="Y898" s="49"/>
      <c r="Z898" s="49"/>
    </row>
    <row r="899" spans="1:26" ht="15.75" customHeight="1" x14ac:dyDescent="0.2">
      <c r="A899" s="49"/>
      <c r="B899" s="49"/>
      <c r="C899" s="49"/>
      <c r="D899" s="49"/>
      <c r="E899" s="109"/>
      <c r="F899" s="109"/>
      <c r="G899" s="109"/>
      <c r="H899" s="109"/>
      <c r="I899" s="109"/>
      <c r="J899" s="109"/>
      <c r="K899" s="49"/>
      <c r="L899" s="49"/>
      <c r="M899" s="91"/>
      <c r="N899" s="49"/>
      <c r="O899" s="91"/>
      <c r="P899" s="49"/>
      <c r="Q899" s="49"/>
      <c r="R899" s="49"/>
      <c r="S899" s="49"/>
      <c r="T899" s="49"/>
      <c r="U899" s="49"/>
      <c r="V899" s="49"/>
      <c r="W899" s="49"/>
      <c r="X899" s="49"/>
      <c r="Y899" s="49"/>
      <c r="Z899" s="49"/>
    </row>
    <row r="900" spans="1:26" ht="15.75" customHeight="1" x14ac:dyDescent="0.2">
      <c r="A900" s="49"/>
      <c r="B900" s="49"/>
      <c r="C900" s="49"/>
      <c r="D900" s="49"/>
      <c r="E900" s="109"/>
      <c r="F900" s="109"/>
      <c r="G900" s="109"/>
      <c r="H900" s="109"/>
      <c r="I900" s="109"/>
      <c r="J900" s="109"/>
      <c r="K900" s="49"/>
      <c r="L900" s="49"/>
      <c r="M900" s="91"/>
      <c r="N900" s="49"/>
      <c r="O900" s="91"/>
      <c r="P900" s="49"/>
      <c r="Q900" s="49"/>
      <c r="R900" s="49"/>
      <c r="S900" s="49"/>
      <c r="T900" s="49"/>
      <c r="U900" s="49"/>
      <c r="V900" s="49"/>
      <c r="W900" s="49"/>
      <c r="X900" s="49"/>
      <c r="Y900" s="49"/>
      <c r="Z900" s="49"/>
    </row>
    <row r="901" spans="1:26" ht="15.75" customHeight="1" x14ac:dyDescent="0.2">
      <c r="A901" s="49"/>
      <c r="B901" s="49"/>
      <c r="C901" s="49"/>
      <c r="D901" s="49"/>
      <c r="E901" s="109"/>
      <c r="F901" s="109"/>
      <c r="G901" s="109"/>
      <c r="H901" s="109"/>
      <c r="I901" s="109"/>
      <c r="J901" s="109"/>
      <c r="K901" s="49"/>
      <c r="L901" s="49"/>
      <c r="M901" s="91"/>
      <c r="N901" s="49"/>
      <c r="O901" s="91"/>
      <c r="P901" s="49"/>
      <c r="Q901" s="49"/>
      <c r="R901" s="49"/>
      <c r="S901" s="49"/>
      <c r="T901" s="49"/>
      <c r="U901" s="49"/>
      <c r="V901" s="49"/>
      <c r="W901" s="49"/>
      <c r="X901" s="49"/>
      <c r="Y901" s="49"/>
      <c r="Z901" s="49"/>
    </row>
    <row r="902" spans="1:26" ht="15.75" customHeight="1" x14ac:dyDescent="0.2">
      <c r="A902" s="49"/>
      <c r="B902" s="49"/>
      <c r="C902" s="49"/>
      <c r="D902" s="49"/>
      <c r="E902" s="109"/>
      <c r="F902" s="109"/>
      <c r="G902" s="109"/>
      <c r="H902" s="109"/>
      <c r="I902" s="109"/>
      <c r="J902" s="109"/>
      <c r="K902" s="49"/>
      <c r="L902" s="49"/>
      <c r="M902" s="91"/>
      <c r="N902" s="49"/>
      <c r="O902" s="91"/>
      <c r="P902" s="49"/>
      <c r="Q902" s="49"/>
      <c r="R902" s="49"/>
      <c r="S902" s="49"/>
      <c r="T902" s="49"/>
      <c r="U902" s="49"/>
      <c r="V902" s="49"/>
      <c r="W902" s="49"/>
      <c r="X902" s="49"/>
      <c r="Y902" s="49"/>
      <c r="Z902" s="49"/>
    </row>
    <row r="903" spans="1:26" ht="15.75" customHeight="1" x14ac:dyDescent="0.2">
      <c r="A903" s="49"/>
      <c r="B903" s="49"/>
      <c r="C903" s="49"/>
      <c r="D903" s="49"/>
      <c r="E903" s="109"/>
      <c r="F903" s="109"/>
      <c r="G903" s="109"/>
      <c r="H903" s="109"/>
      <c r="I903" s="109"/>
      <c r="J903" s="109"/>
      <c r="K903" s="49"/>
      <c r="L903" s="49"/>
      <c r="M903" s="91"/>
      <c r="N903" s="49"/>
      <c r="O903" s="91"/>
      <c r="P903" s="49"/>
      <c r="Q903" s="49"/>
      <c r="R903" s="49"/>
      <c r="S903" s="49"/>
      <c r="T903" s="49"/>
      <c r="U903" s="49"/>
      <c r="V903" s="49"/>
      <c r="W903" s="49"/>
      <c r="X903" s="49"/>
      <c r="Y903" s="49"/>
      <c r="Z903" s="49"/>
    </row>
    <row r="904" spans="1:26" ht="15.75" customHeight="1" x14ac:dyDescent="0.2">
      <c r="A904" s="49"/>
      <c r="B904" s="49"/>
      <c r="C904" s="49"/>
      <c r="D904" s="49"/>
      <c r="E904" s="109"/>
      <c r="F904" s="109"/>
      <c r="G904" s="109"/>
      <c r="H904" s="109"/>
      <c r="I904" s="109"/>
      <c r="J904" s="109"/>
      <c r="K904" s="49"/>
      <c r="L904" s="49"/>
      <c r="M904" s="91"/>
      <c r="N904" s="49"/>
      <c r="O904" s="91"/>
      <c r="P904" s="49"/>
      <c r="Q904" s="49"/>
      <c r="R904" s="49"/>
      <c r="S904" s="49"/>
      <c r="T904" s="49"/>
      <c r="U904" s="49"/>
      <c r="V904" s="49"/>
      <c r="W904" s="49"/>
      <c r="X904" s="49"/>
      <c r="Y904" s="49"/>
      <c r="Z904" s="49"/>
    </row>
    <row r="905" spans="1:26" ht="15.75" customHeight="1" x14ac:dyDescent="0.2">
      <c r="A905" s="49"/>
      <c r="B905" s="49"/>
      <c r="C905" s="49"/>
      <c r="D905" s="49"/>
      <c r="E905" s="109"/>
      <c r="F905" s="109"/>
      <c r="G905" s="109"/>
      <c r="H905" s="109"/>
      <c r="I905" s="109"/>
      <c r="J905" s="109"/>
      <c r="K905" s="49"/>
      <c r="L905" s="49"/>
      <c r="M905" s="91"/>
      <c r="N905" s="49"/>
      <c r="O905" s="91"/>
      <c r="P905" s="49"/>
      <c r="Q905" s="49"/>
      <c r="R905" s="49"/>
      <c r="S905" s="49"/>
      <c r="T905" s="49"/>
      <c r="U905" s="49"/>
      <c r="V905" s="49"/>
      <c r="W905" s="49"/>
      <c r="X905" s="49"/>
      <c r="Y905" s="49"/>
      <c r="Z905" s="49"/>
    </row>
    <row r="906" spans="1:26" ht="15.75" customHeight="1" x14ac:dyDescent="0.2">
      <c r="A906" s="49"/>
      <c r="B906" s="49"/>
      <c r="C906" s="49"/>
      <c r="D906" s="49"/>
      <c r="E906" s="109"/>
      <c r="F906" s="109"/>
      <c r="G906" s="109"/>
      <c r="H906" s="109"/>
      <c r="I906" s="109"/>
      <c r="J906" s="109"/>
      <c r="K906" s="49"/>
      <c r="L906" s="49"/>
      <c r="M906" s="91"/>
      <c r="N906" s="49"/>
      <c r="O906" s="91"/>
      <c r="P906" s="49"/>
      <c r="Q906" s="49"/>
      <c r="R906" s="49"/>
      <c r="S906" s="49"/>
      <c r="T906" s="49"/>
      <c r="U906" s="49"/>
      <c r="V906" s="49"/>
      <c r="W906" s="49"/>
      <c r="X906" s="49"/>
      <c r="Y906" s="49"/>
      <c r="Z906" s="49"/>
    </row>
    <row r="907" spans="1:26" ht="15.75" customHeight="1" x14ac:dyDescent="0.2">
      <c r="A907" s="49"/>
      <c r="B907" s="49"/>
      <c r="C907" s="49"/>
      <c r="D907" s="49"/>
      <c r="E907" s="109"/>
      <c r="F907" s="109"/>
      <c r="G907" s="109"/>
      <c r="H907" s="109"/>
      <c r="I907" s="109"/>
      <c r="J907" s="109"/>
      <c r="K907" s="49"/>
      <c r="L907" s="49"/>
      <c r="M907" s="91"/>
      <c r="N907" s="49"/>
      <c r="O907" s="91"/>
      <c r="P907" s="49"/>
      <c r="Q907" s="49"/>
      <c r="R907" s="49"/>
      <c r="S907" s="49"/>
      <c r="T907" s="49"/>
      <c r="U907" s="49"/>
      <c r="V907" s="49"/>
      <c r="W907" s="49"/>
      <c r="X907" s="49"/>
      <c r="Y907" s="49"/>
      <c r="Z907" s="49"/>
    </row>
    <row r="908" spans="1:26" ht="15.75" customHeight="1" x14ac:dyDescent="0.2">
      <c r="A908" s="49"/>
      <c r="B908" s="49"/>
      <c r="C908" s="49"/>
      <c r="D908" s="49"/>
      <c r="E908" s="109"/>
      <c r="F908" s="109"/>
      <c r="G908" s="109"/>
      <c r="H908" s="109"/>
      <c r="I908" s="109"/>
      <c r="J908" s="109"/>
      <c r="K908" s="49"/>
      <c r="L908" s="49"/>
      <c r="M908" s="91"/>
      <c r="N908" s="49"/>
      <c r="O908" s="91"/>
      <c r="P908" s="49"/>
      <c r="Q908" s="49"/>
      <c r="R908" s="49"/>
      <c r="S908" s="49"/>
      <c r="T908" s="49"/>
      <c r="U908" s="49"/>
      <c r="V908" s="49"/>
      <c r="W908" s="49"/>
      <c r="X908" s="49"/>
      <c r="Y908" s="49"/>
      <c r="Z908" s="49"/>
    </row>
    <row r="909" spans="1:26" ht="15.75" customHeight="1" x14ac:dyDescent="0.2">
      <c r="A909" s="49"/>
      <c r="B909" s="49"/>
      <c r="C909" s="49"/>
      <c r="D909" s="49"/>
      <c r="E909" s="109"/>
      <c r="F909" s="109"/>
      <c r="G909" s="109"/>
      <c r="H909" s="109"/>
      <c r="I909" s="109"/>
      <c r="J909" s="109"/>
      <c r="K909" s="49"/>
      <c r="L909" s="49"/>
      <c r="M909" s="91"/>
      <c r="N909" s="49"/>
      <c r="O909" s="91"/>
      <c r="P909" s="49"/>
      <c r="Q909" s="49"/>
      <c r="R909" s="49"/>
      <c r="S909" s="49"/>
      <c r="T909" s="49"/>
      <c r="U909" s="49"/>
      <c r="V909" s="49"/>
      <c r="W909" s="49"/>
      <c r="X909" s="49"/>
      <c r="Y909" s="49"/>
      <c r="Z909" s="49"/>
    </row>
    <row r="910" spans="1:26" ht="15.75" customHeight="1" x14ac:dyDescent="0.2">
      <c r="A910" s="49"/>
      <c r="B910" s="49"/>
      <c r="C910" s="49"/>
      <c r="D910" s="49"/>
      <c r="E910" s="109"/>
      <c r="F910" s="109"/>
      <c r="G910" s="109"/>
      <c r="H910" s="109"/>
      <c r="I910" s="109"/>
      <c r="J910" s="109"/>
      <c r="K910" s="49"/>
      <c r="L910" s="49"/>
      <c r="M910" s="91"/>
      <c r="N910" s="49"/>
      <c r="O910" s="91"/>
      <c r="P910" s="49"/>
      <c r="Q910" s="49"/>
      <c r="R910" s="49"/>
      <c r="S910" s="49"/>
      <c r="T910" s="49"/>
      <c r="U910" s="49"/>
      <c r="V910" s="49"/>
      <c r="W910" s="49"/>
      <c r="X910" s="49"/>
      <c r="Y910" s="49"/>
      <c r="Z910" s="49"/>
    </row>
    <row r="911" spans="1:26" ht="15.75" customHeight="1" x14ac:dyDescent="0.2">
      <c r="A911" s="49"/>
      <c r="B911" s="49"/>
      <c r="C911" s="49"/>
      <c r="D911" s="49"/>
      <c r="E911" s="109"/>
      <c r="F911" s="109"/>
      <c r="G911" s="109"/>
      <c r="H911" s="109"/>
      <c r="I911" s="109"/>
      <c r="J911" s="109"/>
      <c r="K911" s="49"/>
      <c r="L911" s="49"/>
      <c r="M911" s="91"/>
      <c r="N911" s="49"/>
      <c r="O911" s="91"/>
      <c r="P911" s="49"/>
      <c r="Q911" s="49"/>
      <c r="R911" s="49"/>
      <c r="S911" s="49"/>
      <c r="T911" s="49"/>
      <c r="U911" s="49"/>
      <c r="V911" s="49"/>
      <c r="W911" s="49"/>
      <c r="X911" s="49"/>
      <c r="Y911" s="49"/>
      <c r="Z911" s="49"/>
    </row>
    <row r="912" spans="1:26" ht="15.75" customHeight="1" x14ac:dyDescent="0.2">
      <c r="A912" s="49"/>
      <c r="B912" s="49"/>
      <c r="C912" s="49"/>
      <c r="D912" s="49"/>
      <c r="E912" s="109"/>
      <c r="F912" s="109"/>
      <c r="G912" s="109"/>
      <c r="H912" s="109"/>
      <c r="I912" s="109"/>
      <c r="J912" s="109"/>
      <c r="K912" s="49"/>
      <c r="L912" s="49"/>
      <c r="M912" s="91"/>
      <c r="N912" s="49"/>
      <c r="O912" s="91"/>
      <c r="P912" s="49"/>
      <c r="Q912" s="49"/>
      <c r="R912" s="49"/>
      <c r="S912" s="49"/>
      <c r="T912" s="49"/>
      <c r="U912" s="49"/>
      <c r="V912" s="49"/>
      <c r="W912" s="49"/>
      <c r="X912" s="49"/>
      <c r="Y912" s="49"/>
      <c r="Z912" s="49"/>
    </row>
    <row r="913" spans="1:26" ht="15.75" customHeight="1" x14ac:dyDescent="0.2">
      <c r="A913" s="49"/>
      <c r="B913" s="49"/>
      <c r="C913" s="49"/>
      <c r="D913" s="49"/>
      <c r="E913" s="109"/>
      <c r="F913" s="109"/>
      <c r="G913" s="109"/>
      <c r="H913" s="109"/>
      <c r="I913" s="109"/>
      <c r="J913" s="109"/>
      <c r="K913" s="49"/>
      <c r="L913" s="49"/>
      <c r="M913" s="91"/>
      <c r="N913" s="49"/>
      <c r="O913" s="91"/>
      <c r="P913" s="49"/>
      <c r="Q913" s="49"/>
      <c r="R913" s="49"/>
      <c r="S913" s="49"/>
      <c r="T913" s="49"/>
      <c r="U913" s="49"/>
      <c r="V913" s="49"/>
      <c r="W913" s="49"/>
      <c r="X913" s="49"/>
      <c r="Y913" s="49"/>
      <c r="Z913" s="49"/>
    </row>
    <row r="914" spans="1:26" ht="15.75" customHeight="1" x14ac:dyDescent="0.2">
      <c r="A914" s="49"/>
      <c r="B914" s="49"/>
      <c r="C914" s="49"/>
      <c r="D914" s="49"/>
      <c r="E914" s="109"/>
      <c r="F914" s="109"/>
      <c r="G914" s="109"/>
      <c r="H914" s="109"/>
      <c r="I914" s="109"/>
      <c r="J914" s="109"/>
      <c r="K914" s="49"/>
      <c r="L914" s="49"/>
      <c r="M914" s="91"/>
      <c r="N914" s="49"/>
      <c r="O914" s="91"/>
      <c r="P914" s="49"/>
      <c r="Q914" s="49"/>
      <c r="R914" s="49"/>
      <c r="S914" s="49"/>
      <c r="T914" s="49"/>
      <c r="U914" s="49"/>
      <c r="V914" s="49"/>
      <c r="W914" s="49"/>
      <c r="X914" s="49"/>
      <c r="Y914" s="49"/>
      <c r="Z914" s="49"/>
    </row>
    <row r="915" spans="1:26" ht="15.75" customHeight="1" x14ac:dyDescent="0.2">
      <c r="A915" s="49"/>
      <c r="B915" s="49"/>
      <c r="C915" s="49"/>
      <c r="D915" s="49"/>
      <c r="E915" s="109"/>
      <c r="F915" s="109"/>
      <c r="G915" s="109"/>
      <c r="H915" s="109"/>
      <c r="I915" s="109"/>
      <c r="J915" s="109"/>
      <c r="K915" s="49"/>
      <c r="L915" s="49"/>
      <c r="M915" s="91"/>
      <c r="N915" s="49"/>
      <c r="O915" s="91"/>
      <c r="P915" s="49"/>
      <c r="Q915" s="49"/>
      <c r="R915" s="49"/>
      <c r="S915" s="49"/>
      <c r="T915" s="49"/>
      <c r="U915" s="49"/>
      <c r="V915" s="49"/>
      <c r="W915" s="49"/>
      <c r="X915" s="49"/>
      <c r="Y915" s="49"/>
      <c r="Z915" s="49"/>
    </row>
    <row r="916" spans="1:26" ht="15.75" customHeight="1" x14ac:dyDescent="0.2">
      <c r="A916" s="49"/>
      <c r="B916" s="49"/>
      <c r="C916" s="49"/>
      <c r="D916" s="49"/>
      <c r="E916" s="109"/>
      <c r="F916" s="109"/>
      <c r="G916" s="109"/>
      <c r="H916" s="109"/>
      <c r="I916" s="109"/>
      <c r="J916" s="109"/>
      <c r="K916" s="49"/>
      <c r="L916" s="49"/>
      <c r="M916" s="91"/>
      <c r="N916" s="49"/>
      <c r="O916" s="91"/>
      <c r="P916" s="49"/>
      <c r="Q916" s="49"/>
      <c r="R916" s="49"/>
      <c r="S916" s="49"/>
      <c r="T916" s="49"/>
      <c r="U916" s="49"/>
      <c r="V916" s="49"/>
      <c r="W916" s="49"/>
      <c r="X916" s="49"/>
      <c r="Y916" s="49"/>
      <c r="Z916" s="49"/>
    </row>
    <row r="917" spans="1:26" ht="15.75" customHeight="1" x14ac:dyDescent="0.2">
      <c r="A917" s="49"/>
      <c r="B917" s="49"/>
      <c r="C917" s="49"/>
      <c r="D917" s="49"/>
      <c r="E917" s="109"/>
      <c r="F917" s="109"/>
      <c r="G917" s="109"/>
      <c r="H917" s="109"/>
      <c r="I917" s="109"/>
      <c r="J917" s="109"/>
      <c r="K917" s="49"/>
      <c r="L917" s="49"/>
      <c r="M917" s="91"/>
      <c r="N917" s="49"/>
      <c r="O917" s="91"/>
      <c r="P917" s="49"/>
      <c r="Q917" s="49"/>
      <c r="R917" s="49"/>
      <c r="S917" s="49"/>
      <c r="T917" s="49"/>
      <c r="U917" s="49"/>
      <c r="V917" s="49"/>
      <c r="W917" s="49"/>
      <c r="X917" s="49"/>
      <c r="Y917" s="49"/>
      <c r="Z917" s="49"/>
    </row>
    <row r="918" spans="1:26" ht="15.75" customHeight="1" x14ac:dyDescent="0.2">
      <c r="A918" s="49"/>
      <c r="B918" s="49"/>
      <c r="C918" s="49"/>
      <c r="D918" s="49"/>
      <c r="E918" s="109"/>
      <c r="F918" s="109"/>
      <c r="G918" s="109"/>
      <c r="H918" s="109"/>
      <c r="I918" s="109"/>
      <c r="J918" s="109"/>
      <c r="K918" s="49"/>
      <c r="L918" s="49"/>
      <c r="M918" s="91"/>
      <c r="N918" s="49"/>
      <c r="O918" s="91"/>
      <c r="P918" s="49"/>
      <c r="Q918" s="49"/>
      <c r="R918" s="49"/>
      <c r="S918" s="49"/>
      <c r="T918" s="49"/>
      <c r="U918" s="49"/>
      <c r="V918" s="49"/>
      <c r="W918" s="49"/>
      <c r="X918" s="49"/>
      <c r="Y918" s="49"/>
      <c r="Z918" s="49"/>
    </row>
    <row r="919" spans="1:26" ht="15.75" customHeight="1" x14ac:dyDescent="0.2">
      <c r="A919" s="49"/>
      <c r="B919" s="49"/>
      <c r="C919" s="49"/>
      <c r="D919" s="49"/>
      <c r="E919" s="109"/>
      <c r="F919" s="109"/>
      <c r="G919" s="109"/>
      <c r="H919" s="109"/>
      <c r="I919" s="109"/>
      <c r="J919" s="109"/>
      <c r="K919" s="49"/>
      <c r="L919" s="49"/>
      <c r="M919" s="91"/>
      <c r="N919" s="49"/>
      <c r="O919" s="91"/>
      <c r="P919" s="49"/>
      <c r="Q919" s="49"/>
      <c r="R919" s="49"/>
      <c r="S919" s="49"/>
      <c r="T919" s="49"/>
      <c r="U919" s="49"/>
      <c r="V919" s="49"/>
      <c r="W919" s="49"/>
      <c r="X919" s="49"/>
      <c r="Y919" s="49"/>
      <c r="Z919" s="49"/>
    </row>
    <row r="920" spans="1:26" ht="15.75" customHeight="1" x14ac:dyDescent="0.2">
      <c r="A920" s="49"/>
      <c r="B920" s="49"/>
      <c r="C920" s="49"/>
      <c r="D920" s="49"/>
      <c r="E920" s="109"/>
      <c r="F920" s="109"/>
      <c r="G920" s="109"/>
      <c r="H920" s="109"/>
      <c r="I920" s="109"/>
      <c r="J920" s="109"/>
      <c r="K920" s="49"/>
      <c r="L920" s="49"/>
      <c r="M920" s="91"/>
      <c r="N920" s="49"/>
      <c r="O920" s="91"/>
      <c r="P920" s="49"/>
      <c r="Q920" s="49"/>
      <c r="R920" s="49"/>
      <c r="S920" s="49"/>
      <c r="T920" s="49"/>
      <c r="U920" s="49"/>
      <c r="V920" s="49"/>
      <c r="W920" s="49"/>
      <c r="X920" s="49"/>
      <c r="Y920" s="49"/>
      <c r="Z920" s="49"/>
    </row>
    <row r="921" spans="1:26" ht="15.75" customHeight="1" x14ac:dyDescent="0.2">
      <c r="A921" s="49"/>
      <c r="B921" s="49"/>
      <c r="C921" s="49"/>
      <c r="D921" s="49"/>
      <c r="E921" s="109"/>
      <c r="F921" s="109"/>
      <c r="G921" s="109"/>
      <c r="H921" s="109"/>
      <c r="I921" s="109"/>
      <c r="J921" s="109"/>
      <c r="K921" s="49"/>
      <c r="L921" s="49"/>
      <c r="M921" s="91"/>
      <c r="N921" s="49"/>
      <c r="O921" s="91"/>
      <c r="P921" s="49"/>
      <c r="Q921" s="49"/>
      <c r="R921" s="49"/>
      <c r="S921" s="49"/>
      <c r="T921" s="49"/>
      <c r="U921" s="49"/>
      <c r="V921" s="49"/>
      <c r="W921" s="49"/>
      <c r="X921" s="49"/>
      <c r="Y921" s="49"/>
      <c r="Z921" s="49"/>
    </row>
    <row r="922" spans="1:26" ht="15.75" customHeight="1" x14ac:dyDescent="0.2">
      <c r="A922" s="49"/>
      <c r="B922" s="49"/>
      <c r="C922" s="49"/>
      <c r="D922" s="49"/>
      <c r="E922" s="109"/>
      <c r="F922" s="109"/>
      <c r="G922" s="109"/>
      <c r="H922" s="109"/>
      <c r="I922" s="109"/>
      <c r="J922" s="109"/>
      <c r="K922" s="49"/>
      <c r="L922" s="49"/>
      <c r="M922" s="91"/>
      <c r="N922" s="49"/>
      <c r="O922" s="91"/>
      <c r="P922" s="49"/>
      <c r="Q922" s="49"/>
      <c r="R922" s="49"/>
      <c r="S922" s="49"/>
      <c r="T922" s="49"/>
      <c r="U922" s="49"/>
      <c r="V922" s="49"/>
      <c r="W922" s="49"/>
      <c r="X922" s="49"/>
      <c r="Y922" s="49"/>
      <c r="Z922" s="49"/>
    </row>
    <row r="923" spans="1:26" ht="15.75" customHeight="1" x14ac:dyDescent="0.2">
      <c r="A923" s="49"/>
      <c r="B923" s="49"/>
      <c r="C923" s="49"/>
      <c r="D923" s="49"/>
      <c r="E923" s="109"/>
      <c r="F923" s="109"/>
      <c r="G923" s="109"/>
      <c r="H923" s="109"/>
      <c r="I923" s="109"/>
      <c r="J923" s="109"/>
      <c r="K923" s="49"/>
      <c r="L923" s="49"/>
      <c r="M923" s="91"/>
      <c r="N923" s="49"/>
      <c r="O923" s="91"/>
      <c r="P923" s="49"/>
      <c r="Q923" s="49"/>
      <c r="R923" s="49"/>
      <c r="S923" s="49"/>
      <c r="T923" s="49"/>
      <c r="U923" s="49"/>
      <c r="V923" s="49"/>
      <c r="W923" s="49"/>
      <c r="X923" s="49"/>
      <c r="Y923" s="49"/>
      <c r="Z923" s="49"/>
    </row>
    <row r="924" spans="1:26" ht="15.75" customHeight="1" x14ac:dyDescent="0.2">
      <c r="A924" s="49"/>
      <c r="B924" s="49"/>
      <c r="C924" s="49"/>
      <c r="D924" s="49"/>
      <c r="E924" s="109"/>
      <c r="F924" s="109"/>
      <c r="G924" s="109"/>
      <c r="H924" s="109"/>
      <c r="I924" s="109"/>
      <c r="J924" s="109"/>
      <c r="K924" s="49"/>
      <c r="L924" s="49"/>
      <c r="M924" s="91"/>
      <c r="N924" s="49"/>
      <c r="O924" s="91"/>
      <c r="P924" s="49"/>
      <c r="Q924" s="49"/>
      <c r="R924" s="49"/>
      <c r="S924" s="49"/>
      <c r="T924" s="49"/>
      <c r="U924" s="49"/>
      <c r="V924" s="49"/>
      <c r="W924" s="49"/>
      <c r="X924" s="49"/>
      <c r="Y924" s="49"/>
      <c r="Z924" s="49"/>
    </row>
    <row r="925" spans="1:26" ht="15.75" customHeight="1" x14ac:dyDescent="0.2">
      <c r="A925" s="49"/>
      <c r="B925" s="49"/>
      <c r="C925" s="49"/>
      <c r="D925" s="49"/>
      <c r="E925" s="109"/>
      <c r="F925" s="109"/>
      <c r="G925" s="109"/>
      <c r="H925" s="109"/>
      <c r="I925" s="109"/>
      <c r="J925" s="109"/>
      <c r="K925" s="49"/>
      <c r="L925" s="49"/>
      <c r="M925" s="91"/>
      <c r="N925" s="49"/>
      <c r="O925" s="91"/>
      <c r="P925" s="49"/>
      <c r="Q925" s="49"/>
      <c r="R925" s="49"/>
      <c r="S925" s="49"/>
      <c r="T925" s="49"/>
      <c r="U925" s="49"/>
      <c r="V925" s="49"/>
      <c r="W925" s="49"/>
      <c r="X925" s="49"/>
      <c r="Y925" s="49"/>
      <c r="Z925" s="49"/>
    </row>
    <row r="926" spans="1:26" ht="15.75" customHeight="1" x14ac:dyDescent="0.2">
      <c r="A926" s="49"/>
      <c r="B926" s="49"/>
      <c r="C926" s="49"/>
      <c r="D926" s="49"/>
      <c r="E926" s="109"/>
      <c r="F926" s="109"/>
      <c r="G926" s="109"/>
      <c r="H926" s="109"/>
      <c r="I926" s="109"/>
      <c r="J926" s="109"/>
      <c r="K926" s="49"/>
      <c r="L926" s="49"/>
      <c r="M926" s="91"/>
      <c r="N926" s="49"/>
      <c r="O926" s="91"/>
      <c r="P926" s="49"/>
      <c r="Q926" s="49"/>
      <c r="R926" s="49"/>
      <c r="S926" s="49"/>
      <c r="T926" s="49"/>
      <c r="U926" s="49"/>
      <c r="V926" s="49"/>
      <c r="W926" s="49"/>
      <c r="X926" s="49"/>
      <c r="Y926" s="49"/>
      <c r="Z926" s="49"/>
    </row>
    <row r="927" spans="1:26" ht="15.75" customHeight="1" x14ac:dyDescent="0.2">
      <c r="A927" s="49"/>
      <c r="B927" s="49"/>
      <c r="C927" s="49"/>
      <c r="D927" s="49"/>
      <c r="E927" s="109"/>
      <c r="F927" s="109"/>
      <c r="G927" s="109"/>
      <c r="H927" s="109"/>
      <c r="I927" s="109"/>
      <c r="J927" s="109"/>
      <c r="K927" s="49"/>
      <c r="L927" s="49"/>
      <c r="M927" s="91"/>
      <c r="N927" s="49"/>
      <c r="O927" s="91"/>
      <c r="P927" s="49"/>
      <c r="Q927" s="49"/>
      <c r="R927" s="49"/>
      <c r="S927" s="49"/>
      <c r="T927" s="49"/>
      <c r="U927" s="49"/>
      <c r="V927" s="49"/>
      <c r="W927" s="49"/>
      <c r="X927" s="49"/>
      <c r="Y927" s="49"/>
      <c r="Z927" s="49"/>
    </row>
    <row r="928" spans="1:26" ht="15.75" customHeight="1" x14ac:dyDescent="0.2">
      <c r="A928" s="49"/>
      <c r="B928" s="49"/>
      <c r="C928" s="49"/>
      <c r="D928" s="49"/>
      <c r="E928" s="109"/>
      <c r="F928" s="109"/>
      <c r="G928" s="109"/>
      <c r="H928" s="109"/>
      <c r="I928" s="109"/>
      <c r="J928" s="109"/>
      <c r="K928" s="49"/>
      <c r="L928" s="49"/>
      <c r="M928" s="91"/>
      <c r="N928" s="49"/>
      <c r="O928" s="91"/>
      <c r="P928" s="49"/>
      <c r="Q928" s="49"/>
      <c r="R928" s="49"/>
      <c r="S928" s="49"/>
      <c r="T928" s="49"/>
      <c r="U928" s="49"/>
      <c r="V928" s="49"/>
      <c r="W928" s="49"/>
      <c r="X928" s="49"/>
      <c r="Y928" s="49"/>
      <c r="Z928" s="49"/>
    </row>
    <row r="929" spans="1:26" ht="15.75" customHeight="1" x14ac:dyDescent="0.2">
      <c r="A929" s="49"/>
      <c r="B929" s="49"/>
      <c r="C929" s="49"/>
      <c r="D929" s="49"/>
      <c r="E929" s="109"/>
      <c r="F929" s="109"/>
      <c r="G929" s="109"/>
      <c r="H929" s="109"/>
      <c r="I929" s="109"/>
      <c r="J929" s="109"/>
      <c r="K929" s="49"/>
      <c r="L929" s="49"/>
      <c r="M929" s="91"/>
      <c r="N929" s="49"/>
      <c r="O929" s="91"/>
      <c r="P929" s="49"/>
      <c r="Q929" s="49"/>
      <c r="R929" s="49"/>
      <c r="S929" s="49"/>
      <c r="T929" s="49"/>
      <c r="U929" s="49"/>
      <c r="V929" s="49"/>
      <c r="W929" s="49"/>
      <c r="X929" s="49"/>
      <c r="Y929" s="49"/>
      <c r="Z929" s="49"/>
    </row>
    <row r="930" spans="1:26" ht="15.75" customHeight="1" x14ac:dyDescent="0.2">
      <c r="A930" s="49"/>
      <c r="B930" s="49"/>
      <c r="C930" s="49"/>
      <c r="D930" s="49"/>
      <c r="E930" s="109"/>
      <c r="F930" s="109"/>
      <c r="G930" s="109"/>
      <c r="H930" s="109"/>
      <c r="I930" s="109"/>
      <c r="J930" s="109"/>
      <c r="K930" s="49"/>
      <c r="L930" s="49"/>
      <c r="M930" s="91"/>
      <c r="N930" s="49"/>
      <c r="O930" s="91"/>
      <c r="P930" s="49"/>
      <c r="Q930" s="49"/>
      <c r="R930" s="49"/>
      <c r="S930" s="49"/>
      <c r="T930" s="49"/>
      <c r="U930" s="49"/>
      <c r="V930" s="49"/>
      <c r="W930" s="49"/>
      <c r="X930" s="49"/>
      <c r="Y930" s="49"/>
      <c r="Z930" s="49"/>
    </row>
    <row r="931" spans="1:26" ht="15.75" customHeight="1" x14ac:dyDescent="0.2">
      <c r="A931" s="49"/>
      <c r="B931" s="49"/>
      <c r="C931" s="49"/>
      <c r="D931" s="49"/>
      <c r="E931" s="109"/>
      <c r="F931" s="109"/>
      <c r="G931" s="109"/>
      <c r="H931" s="109"/>
      <c r="I931" s="109"/>
      <c r="J931" s="109"/>
      <c r="K931" s="49"/>
      <c r="L931" s="49"/>
      <c r="M931" s="91"/>
      <c r="N931" s="49"/>
      <c r="O931" s="91"/>
      <c r="P931" s="49"/>
      <c r="Q931" s="49"/>
      <c r="R931" s="49"/>
      <c r="S931" s="49"/>
      <c r="T931" s="49"/>
      <c r="U931" s="49"/>
      <c r="V931" s="49"/>
      <c r="W931" s="49"/>
      <c r="X931" s="49"/>
      <c r="Y931" s="49"/>
      <c r="Z931" s="49"/>
    </row>
    <row r="932" spans="1:26" ht="15.75" customHeight="1" x14ac:dyDescent="0.2">
      <c r="A932" s="49"/>
      <c r="B932" s="49"/>
      <c r="C932" s="49"/>
      <c r="D932" s="49"/>
      <c r="E932" s="109"/>
      <c r="F932" s="109"/>
      <c r="G932" s="109"/>
      <c r="H932" s="109"/>
      <c r="I932" s="109"/>
      <c r="J932" s="109"/>
      <c r="K932" s="49"/>
      <c r="L932" s="49"/>
      <c r="M932" s="91"/>
      <c r="N932" s="49"/>
      <c r="O932" s="91"/>
      <c r="P932" s="49"/>
      <c r="Q932" s="49"/>
      <c r="R932" s="49"/>
      <c r="S932" s="49"/>
      <c r="T932" s="49"/>
      <c r="U932" s="49"/>
      <c r="V932" s="49"/>
      <c r="W932" s="49"/>
      <c r="X932" s="49"/>
      <c r="Y932" s="49"/>
      <c r="Z932" s="49"/>
    </row>
    <row r="933" spans="1:26" ht="15.75" customHeight="1" x14ac:dyDescent="0.2">
      <c r="A933" s="49"/>
      <c r="B933" s="49"/>
      <c r="C933" s="49"/>
      <c r="D933" s="49"/>
      <c r="E933" s="109"/>
      <c r="F933" s="109"/>
      <c r="G933" s="109"/>
      <c r="H933" s="109"/>
      <c r="I933" s="109"/>
      <c r="J933" s="109"/>
      <c r="K933" s="49"/>
      <c r="L933" s="49"/>
      <c r="M933" s="91"/>
      <c r="N933" s="49"/>
      <c r="O933" s="91"/>
      <c r="P933" s="49"/>
      <c r="Q933" s="49"/>
      <c r="R933" s="49"/>
      <c r="S933" s="49"/>
      <c r="T933" s="49"/>
      <c r="U933" s="49"/>
      <c r="V933" s="49"/>
      <c r="W933" s="49"/>
      <c r="X933" s="49"/>
      <c r="Y933" s="49"/>
      <c r="Z933" s="49"/>
    </row>
    <row r="934" spans="1:26" ht="15.75" customHeight="1" x14ac:dyDescent="0.2">
      <c r="A934" s="49"/>
      <c r="B934" s="49"/>
      <c r="C934" s="49"/>
      <c r="D934" s="49"/>
      <c r="E934" s="109"/>
      <c r="F934" s="109"/>
      <c r="G934" s="109"/>
      <c r="H934" s="109"/>
      <c r="I934" s="109"/>
      <c r="J934" s="109"/>
      <c r="K934" s="49"/>
      <c r="L934" s="49"/>
      <c r="M934" s="91"/>
      <c r="N934" s="49"/>
      <c r="O934" s="91"/>
      <c r="P934" s="49"/>
      <c r="Q934" s="49"/>
      <c r="R934" s="49"/>
      <c r="S934" s="49"/>
      <c r="T934" s="49"/>
      <c r="U934" s="49"/>
      <c r="V934" s="49"/>
      <c r="W934" s="49"/>
      <c r="X934" s="49"/>
      <c r="Y934" s="49"/>
      <c r="Z934" s="49"/>
    </row>
    <row r="935" spans="1:26" ht="15.75" customHeight="1" x14ac:dyDescent="0.2">
      <c r="A935" s="49"/>
      <c r="B935" s="49"/>
      <c r="C935" s="49"/>
      <c r="D935" s="49"/>
      <c r="E935" s="109"/>
      <c r="F935" s="109"/>
      <c r="G935" s="109"/>
      <c r="H935" s="109"/>
      <c r="I935" s="109"/>
      <c r="J935" s="109"/>
      <c r="K935" s="49"/>
      <c r="L935" s="49"/>
      <c r="M935" s="91"/>
      <c r="N935" s="49"/>
      <c r="O935" s="91"/>
      <c r="P935" s="49"/>
      <c r="Q935" s="49"/>
      <c r="R935" s="49"/>
      <c r="S935" s="49"/>
      <c r="T935" s="49"/>
      <c r="U935" s="49"/>
      <c r="V935" s="49"/>
      <c r="W935" s="49"/>
      <c r="X935" s="49"/>
      <c r="Y935" s="49"/>
      <c r="Z935" s="49"/>
    </row>
    <row r="936" spans="1:26" ht="15.75" customHeight="1" x14ac:dyDescent="0.2">
      <c r="A936" s="49"/>
      <c r="B936" s="49"/>
      <c r="C936" s="49"/>
      <c r="D936" s="49"/>
      <c r="E936" s="109"/>
      <c r="F936" s="109"/>
      <c r="G936" s="109"/>
      <c r="H936" s="109"/>
      <c r="I936" s="109"/>
      <c r="J936" s="109"/>
      <c r="K936" s="49"/>
      <c r="L936" s="49"/>
      <c r="M936" s="91"/>
      <c r="N936" s="49"/>
      <c r="O936" s="91"/>
      <c r="P936" s="49"/>
      <c r="Q936" s="49"/>
      <c r="R936" s="49"/>
      <c r="S936" s="49"/>
      <c r="T936" s="49"/>
      <c r="U936" s="49"/>
      <c r="V936" s="49"/>
      <c r="W936" s="49"/>
      <c r="X936" s="49"/>
      <c r="Y936" s="49"/>
      <c r="Z936" s="49"/>
    </row>
    <row r="937" spans="1:26" ht="15.75" customHeight="1" x14ac:dyDescent="0.2">
      <c r="A937" s="49"/>
      <c r="B937" s="49"/>
      <c r="C937" s="49"/>
      <c r="D937" s="49"/>
      <c r="E937" s="109"/>
      <c r="F937" s="109"/>
      <c r="G937" s="109"/>
      <c r="H937" s="109"/>
      <c r="I937" s="109"/>
      <c r="J937" s="109"/>
      <c r="K937" s="49"/>
      <c r="L937" s="49"/>
      <c r="M937" s="91"/>
      <c r="N937" s="49"/>
      <c r="O937" s="91"/>
      <c r="P937" s="49"/>
      <c r="Q937" s="49"/>
      <c r="R937" s="49"/>
      <c r="S937" s="49"/>
      <c r="T937" s="49"/>
      <c r="U937" s="49"/>
      <c r="V937" s="49"/>
      <c r="W937" s="49"/>
      <c r="X937" s="49"/>
      <c r="Y937" s="49"/>
      <c r="Z937" s="49"/>
    </row>
    <row r="938" spans="1:26" ht="15.75" customHeight="1" x14ac:dyDescent="0.2">
      <c r="A938" s="49"/>
      <c r="B938" s="49"/>
      <c r="C938" s="49"/>
      <c r="D938" s="49"/>
      <c r="E938" s="109"/>
      <c r="F938" s="109"/>
      <c r="G938" s="109"/>
      <c r="H938" s="109"/>
      <c r="I938" s="109"/>
      <c r="J938" s="109"/>
      <c r="K938" s="49"/>
      <c r="L938" s="49"/>
      <c r="M938" s="91"/>
      <c r="N938" s="49"/>
      <c r="O938" s="91"/>
      <c r="P938" s="49"/>
      <c r="Q938" s="49"/>
      <c r="R938" s="49"/>
      <c r="S938" s="49"/>
      <c r="T938" s="49"/>
      <c r="U938" s="49"/>
      <c r="V938" s="49"/>
      <c r="W938" s="49"/>
      <c r="X938" s="49"/>
      <c r="Y938" s="49"/>
      <c r="Z938" s="49"/>
    </row>
    <row r="939" spans="1:26" ht="15.75" customHeight="1" x14ac:dyDescent="0.2">
      <c r="A939" s="49"/>
      <c r="B939" s="49"/>
      <c r="C939" s="49"/>
      <c r="D939" s="49"/>
      <c r="E939" s="109"/>
      <c r="F939" s="109"/>
      <c r="G939" s="109"/>
      <c r="H939" s="109"/>
      <c r="I939" s="109"/>
      <c r="J939" s="109"/>
      <c r="K939" s="49"/>
      <c r="L939" s="49"/>
      <c r="M939" s="91"/>
      <c r="N939" s="49"/>
      <c r="O939" s="91"/>
      <c r="P939" s="49"/>
      <c r="Q939" s="49"/>
      <c r="R939" s="49"/>
      <c r="S939" s="49"/>
      <c r="T939" s="49"/>
      <c r="U939" s="49"/>
      <c r="V939" s="49"/>
      <c r="W939" s="49"/>
      <c r="X939" s="49"/>
      <c r="Y939" s="49"/>
      <c r="Z939" s="49"/>
    </row>
    <row r="940" spans="1:26" ht="15.75" customHeight="1" x14ac:dyDescent="0.2">
      <c r="A940" s="49"/>
      <c r="B940" s="49"/>
      <c r="C940" s="49"/>
      <c r="D940" s="49"/>
      <c r="E940" s="109"/>
      <c r="F940" s="109"/>
      <c r="G940" s="109"/>
      <c r="H940" s="109"/>
      <c r="I940" s="109"/>
      <c r="J940" s="109"/>
      <c r="K940" s="49"/>
      <c r="L940" s="49"/>
      <c r="M940" s="91"/>
      <c r="N940" s="49"/>
      <c r="O940" s="91"/>
      <c r="P940" s="49"/>
      <c r="Q940" s="49"/>
      <c r="R940" s="49"/>
      <c r="S940" s="49"/>
      <c r="T940" s="49"/>
      <c r="U940" s="49"/>
      <c r="V940" s="49"/>
      <c r="W940" s="49"/>
      <c r="X940" s="49"/>
      <c r="Y940" s="49"/>
      <c r="Z940" s="49"/>
    </row>
    <row r="941" spans="1:26" ht="15.75" customHeight="1" x14ac:dyDescent="0.2">
      <c r="A941" s="49"/>
      <c r="B941" s="49"/>
      <c r="C941" s="49"/>
      <c r="D941" s="49"/>
      <c r="E941" s="109"/>
      <c r="F941" s="109"/>
      <c r="G941" s="109"/>
      <c r="H941" s="109"/>
      <c r="I941" s="109"/>
      <c r="J941" s="109"/>
      <c r="K941" s="49"/>
      <c r="L941" s="49"/>
      <c r="M941" s="91"/>
      <c r="N941" s="49"/>
      <c r="O941" s="91"/>
      <c r="P941" s="49"/>
      <c r="Q941" s="49"/>
      <c r="R941" s="49"/>
      <c r="S941" s="49"/>
      <c r="T941" s="49"/>
      <c r="U941" s="49"/>
      <c r="V941" s="49"/>
      <c r="W941" s="49"/>
      <c r="X941" s="49"/>
      <c r="Y941" s="49"/>
      <c r="Z941" s="49"/>
    </row>
    <row r="942" spans="1:26" ht="15.75" customHeight="1" x14ac:dyDescent="0.2">
      <c r="A942" s="49"/>
      <c r="B942" s="49"/>
      <c r="C942" s="49"/>
      <c r="D942" s="49"/>
      <c r="E942" s="109"/>
      <c r="F942" s="109"/>
      <c r="G942" s="109"/>
      <c r="H942" s="109"/>
      <c r="I942" s="109"/>
      <c r="J942" s="109"/>
      <c r="K942" s="49"/>
      <c r="L942" s="49"/>
      <c r="M942" s="91"/>
      <c r="N942" s="49"/>
      <c r="O942" s="91"/>
      <c r="P942" s="49"/>
      <c r="Q942" s="49"/>
      <c r="R942" s="49"/>
      <c r="S942" s="49"/>
      <c r="T942" s="49"/>
      <c r="U942" s="49"/>
      <c r="V942" s="49"/>
      <c r="W942" s="49"/>
      <c r="X942" s="49"/>
      <c r="Y942" s="49"/>
      <c r="Z942" s="49"/>
    </row>
    <row r="943" spans="1:26" ht="15.75" customHeight="1" x14ac:dyDescent="0.2">
      <c r="A943" s="49"/>
      <c r="B943" s="49"/>
      <c r="C943" s="49"/>
      <c r="D943" s="49"/>
      <c r="E943" s="109"/>
      <c r="F943" s="109"/>
      <c r="G943" s="109"/>
      <c r="H943" s="109"/>
      <c r="I943" s="109"/>
      <c r="J943" s="109"/>
      <c r="K943" s="49"/>
      <c r="L943" s="49"/>
      <c r="M943" s="91"/>
      <c r="N943" s="49"/>
      <c r="O943" s="91"/>
      <c r="P943" s="49"/>
      <c r="Q943" s="49"/>
      <c r="R943" s="49"/>
      <c r="S943" s="49"/>
      <c r="T943" s="49"/>
      <c r="U943" s="49"/>
      <c r="V943" s="49"/>
      <c r="W943" s="49"/>
      <c r="X943" s="49"/>
      <c r="Y943" s="49"/>
      <c r="Z943" s="49"/>
    </row>
    <row r="944" spans="1:26" ht="15.75" customHeight="1" x14ac:dyDescent="0.2">
      <c r="A944" s="49"/>
      <c r="B944" s="49"/>
      <c r="C944" s="49"/>
      <c r="D944" s="49"/>
      <c r="E944" s="109"/>
      <c r="F944" s="109"/>
      <c r="G944" s="109"/>
      <c r="H944" s="109"/>
      <c r="I944" s="109"/>
      <c r="J944" s="109"/>
      <c r="K944" s="49"/>
      <c r="L944" s="49"/>
      <c r="M944" s="91"/>
      <c r="N944" s="49"/>
      <c r="O944" s="91"/>
      <c r="P944" s="49"/>
      <c r="Q944" s="49"/>
      <c r="R944" s="49"/>
      <c r="S944" s="49"/>
      <c r="T944" s="49"/>
      <c r="U944" s="49"/>
      <c r="V944" s="49"/>
      <c r="W944" s="49"/>
      <c r="X944" s="49"/>
      <c r="Y944" s="49"/>
      <c r="Z944" s="49"/>
    </row>
    <row r="945" spans="1:26" ht="15.75" customHeight="1" x14ac:dyDescent="0.2">
      <c r="A945" s="49"/>
      <c r="B945" s="49"/>
      <c r="C945" s="49"/>
      <c r="D945" s="49"/>
      <c r="E945" s="109"/>
      <c r="F945" s="109"/>
      <c r="G945" s="109"/>
      <c r="H945" s="109"/>
      <c r="I945" s="109"/>
      <c r="J945" s="109"/>
      <c r="K945" s="49"/>
      <c r="L945" s="49"/>
      <c r="M945" s="91"/>
      <c r="N945" s="49"/>
      <c r="O945" s="91"/>
      <c r="P945" s="49"/>
      <c r="Q945" s="49"/>
      <c r="R945" s="49"/>
      <c r="S945" s="49"/>
      <c r="T945" s="49"/>
      <c r="U945" s="49"/>
      <c r="V945" s="49"/>
      <c r="W945" s="49"/>
      <c r="X945" s="49"/>
      <c r="Y945" s="49"/>
      <c r="Z945" s="49"/>
    </row>
    <row r="946" spans="1:26" ht="15.75" customHeight="1" x14ac:dyDescent="0.2">
      <c r="A946" s="49"/>
      <c r="B946" s="49"/>
      <c r="C946" s="49"/>
      <c r="D946" s="49"/>
      <c r="E946" s="109"/>
      <c r="F946" s="109"/>
      <c r="G946" s="109"/>
      <c r="H946" s="109"/>
      <c r="I946" s="109"/>
      <c r="J946" s="109"/>
      <c r="K946" s="49"/>
      <c r="L946" s="49"/>
      <c r="M946" s="91"/>
      <c r="N946" s="49"/>
      <c r="O946" s="91"/>
      <c r="P946" s="49"/>
      <c r="Q946" s="49"/>
      <c r="R946" s="49"/>
      <c r="S946" s="49"/>
      <c r="T946" s="49"/>
      <c r="U946" s="49"/>
      <c r="V946" s="49"/>
      <c r="W946" s="49"/>
      <c r="X946" s="49"/>
      <c r="Y946" s="49"/>
      <c r="Z946" s="49"/>
    </row>
    <row r="947" spans="1:26" ht="15.75" customHeight="1" x14ac:dyDescent="0.2">
      <c r="A947" s="49"/>
      <c r="B947" s="49"/>
      <c r="C947" s="49"/>
      <c r="D947" s="49"/>
      <c r="E947" s="109"/>
      <c r="F947" s="109"/>
      <c r="G947" s="109"/>
      <c r="H947" s="109"/>
      <c r="I947" s="109"/>
      <c r="J947" s="109"/>
      <c r="K947" s="49"/>
      <c r="L947" s="49"/>
      <c r="M947" s="91"/>
      <c r="N947" s="49"/>
      <c r="O947" s="91"/>
      <c r="P947" s="49"/>
      <c r="Q947" s="49"/>
      <c r="R947" s="49"/>
      <c r="S947" s="49"/>
      <c r="T947" s="49"/>
      <c r="U947" s="49"/>
      <c r="V947" s="49"/>
      <c r="W947" s="49"/>
      <c r="X947" s="49"/>
      <c r="Y947" s="49"/>
      <c r="Z947" s="49"/>
    </row>
    <row r="948" spans="1:26" ht="15.75" customHeight="1" x14ac:dyDescent="0.2">
      <c r="A948" s="49"/>
      <c r="B948" s="49"/>
      <c r="C948" s="49"/>
      <c r="D948" s="49"/>
      <c r="E948" s="109"/>
      <c r="F948" s="109"/>
      <c r="G948" s="109"/>
      <c r="H948" s="109"/>
      <c r="I948" s="109"/>
      <c r="J948" s="109"/>
      <c r="K948" s="49"/>
      <c r="L948" s="49"/>
      <c r="M948" s="91"/>
      <c r="N948" s="49"/>
      <c r="O948" s="91"/>
      <c r="P948" s="49"/>
      <c r="Q948" s="49"/>
      <c r="R948" s="49"/>
      <c r="S948" s="49"/>
      <c r="T948" s="49"/>
      <c r="U948" s="49"/>
      <c r="V948" s="49"/>
      <c r="W948" s="49"/>
      <c r="X948" s="49"/>
      <c r="Y948" s="49"/>
      <c r="Z948" s="49"/>
    </row>
    <row r="949" spans="1:26" ht="15.75" customHeight="1" x14ac:dyDescent="0.2">
      <c r="A949" s="49"/>
      <c r="B949" s="49"/>
      <c r="C949" s="49"/>
      <c r="D949" s="49"/>
      <c r="E949" s="109"/>
      <c r="F949" s="109"/>
      <c r="G949" s="109"/>
      <c r="H949" s="109"/>
      <c r="I949" s="109"/>
      <c r="J949" s="109"/>
      <c r="K949" s="49"/>
      <c r="L949" s="49"/>
      <c r="M949" s="91"/>
      <c r="N949" s="49"/>
      <c r="O949" s="91"/>
      <c r="P949" s="49"/>
      <c r="Q949" s="49"/>
      <c r="R949" s="49"/>
      <c r="S949" s="49"/>
      <c r="T949" s="49"/>
      <c r="U949" s="49"/>
      <c r="V949" s="49"/>
      <c r="W949" s="49"/>
      <c r="X949" s="49"/>
      <c r="Y949" s="49"/>
      <c r="Z949" s="49"/>
    </row>
    <row r="950" spans="1:26" ht="15.75" customHeight="1" x14ac:dyDescent="0.2">
      <c r="A950" s="49"/>
      <c r="B950" s="49"/>
      <c r="C950" s="49"/>
      <c r="D950" s="49"/>
      <c r="E950" s="109"/>
      <c r="F950" s="109"/>
      <c r="G950" s="109"/>
      <c r="H950" s="109"/>
      <c r="I950" s="109"/>
      <c r="J950" s="109"/>
      <c r="K950" s="49"/>
      <c r="L950" s="49"/>
      <c r="M950" s="91"/>
      <c r="N950" s="49"/>
      <c r="O950" s="91"/>
      <c r="P950" s="49"/>
      <c r="Q950" s="49"/>
      <c r="R950" s="49"/>
      <c r="S950" s="49"/>
      <c r="T950" s="49"/>
      <c r="U950" s="49"/>
      <c r="V950" s="49"/>
      <c r="W950" s="49"/>
      <c r="X950" s="49"/>
      <c r="Y950" s="49"/>
      <c r="Z950" s="49"/>
    </row>
    <row r="951" spans="1:26" ht="15.75" customHeight="1" x14ac:dyDescent="0.2">
      <c r="A951" s="49"/>
      <c r="B951" s="49"/>
      <c r="C951" s="49"/>
      <c r="D951" s="49"/>
      <c r="E951" s="109"/>
      <c r="F951" s="109"/>
      <c r="G951" s="109"/>
      <c r="H951" s="109"/>
      <c r="I951" s="109"/>
      <c r="J951" s="109"/>
      <c r="K951" s="49"/>
      <c r="L951" s="49"/>
      <c r="M951" s="91"/>
      <c r="N951" s="49"/>
      <c r="O951" s="91"/>
      <c r="P951" s="49"/>
      <c r="Q951" s="49"/>
      <c r="R951" s="49"/>
      <c r="S951" s="49"/>
      <c r="T951" s="49"/>
      <c r="U951" s="49"/>
      <c r="V951" s="49"/>
      <c r="W951" s="49"/>
      <c r="X951" s="49"/>
      <c r="Y951" s="49"/>
      <c r="Z951" s="49"/>
    </row>
    <row r="952" spans="1:26" ht="15.75" customHeight="1" x14ac:dyDescent="0.2">
      <c r="A952" s="49"/>
      <c r="B952" s="49"/>
      <c r="C952" s="49"/>
      <c r="D952" s="49"/>
      <c r="E952" s="109"/>
      <c r="F952" s="109"/>
      <c r="G952" s="109"/>
      <c r="H952" s="109"/>
      <c r="I952" s="109"/>
      <c r="J952" s="109"/>
      <c r="K952" s="49"/>
      <c r="L952" s="49"/>
      <c r="M952" s="91"/>
      <c r="N952" s="49"/>
      <c r="O952" s="91"/>
      <c r="P952" s="49"/>
      <c r="Q952" s="49"/>
      <c r="R952" s="49"/>
      <c r="S952" s="49"/>
      <c r="T952" s="49"/>
      <c r="U952" s="49"/>
      <c r="V952" s="49"/>
      <c r="W952" s="49"/>
      <c r="X952" s="49"/>
      <c r="Y952" s="49"/>
      <c r="Z952" s="49"/>
    </row>
    <row r="953" spans="1:26" ht="15.75" customHeight="1" x14ac:dyDescent="0.2">
      <c r="A953" s="49"/>
      <c r="B953" s="49"/>
      <c r="C953" s="49"/>
      <c r="D953" s="49"/>
      <c r="E953" s="109"/>
      <c r="F953" s="109"/>
      <c r="G953" s="109"/>
      <c r="H953" s="109"/>
      <c r="I953" s="109"/>
      <c r="J953" s="109"/>
      <c r="K953" s="49"/>
      <c r="L953" s="49"/>
      <c r="M953" s="91"/>
      <c r="N953" s="49"/>
      <c r="O953" s="91"/>
      <c r="P953" s="49"/>
      <c r="Q953" s="49"/>
      <c r="R953" s="49"/>
      <c r="S953" s="49"/>
      <c r="T953" s="49"/>
      <c r="U953" s="49"/>
      <c r="V953" s="49"/>
      <c r="W953" s="49"/>
      <c r="X953" s="49"/>
      <c r="Y953" s="49"/>
      <c r="Z953" s="49"/>
    </row>
    <row r="954" spans="1:26" ht="15.75" customHeight="1" x14ac:dyDescent="0.2">
      <c r="A954" s="49"/>
      <c r="B954" s="49"/>
      <c r="C954" s="49"/>
      <c r="D954" s="49"/>
      <c r="E954" s="109"/>
      <c r="F954" s="109"/>
      <c r="G954" s="109"/>
      <c r="H954" s="109"/>
      <c r="I954" s="109"/>
      <c r="J954" s="109"/>
      <c r="K954" s="49"/>
      <c r="L954" s="49"/>
      <c r="M954" s="91"/>
      <c r="N954" s="49"/>
      <c r="O954" s="91"/>
      <c r="P954" s="49"/>
      <c r="Q954" s="49"/>
      <c r="R954" s="49"/>
      <c r="S954" s="49"/>
      <c r="T954" s="49"/>
      <c r="U954" s="49"/>
      <c r="V954" s="49"/>
      <c r="W954" s="49"/>
      <c r="X954" s="49"/>
      <c r="Y954" s="49"/>
      <c r="Z954" s="49"/>
    </row>
    <row r="955" spans="1:26" ht="15.75" customHeight="1" x14ac:dyDescent="0.2">
      <c r="A955" s="49"/>
      <c r="B955" s="49"/>
      <c r="C955" s="49"/>
      <c r="D955" s="49"/>
      <c r="E955" s="109"/>
      <c r="F955" s="109"/>
      <c r="G955" s="109"/>
      <c r="H955" s="109"/>
      <c r="I955" s="109"/>
      <c r="J955" s="109"/>
      <c r="K955" s="49"/>
      <c r="L955" s="49"/>
      <c r="M955" s="91"/>
      <c r="N955" s="49"/>
      <c r="O955" s="91"/>
      <c r="P955" s="49"/>
      <c r="Q955" s="49"/>
      <c r="R955" s="49"/>
      <c r="S955" s="49"/>
      <c r="T955" s="49"/>
      <c r="U955" s="49"/>
      <c r="V955" s="49"/>
      <c r="W955" s="49"/>
      <c r="X955" s="49"/>
      <c r="Y955" s="49"/>
      <c r="Z955" s="49"/>
    </row>
    <row r="956" spans="1:26" ht="15.75" customHeight="1" x14ac:dyDescent="0.2">
      <c r="A956" s="49"/>
      <c r="B956" s="49"/>
      <c r="C956" s="49"/>
      <c r="D956" s="49"/>
      <c r="E956" s="109"/>
      <c r="F956" s="109"/>
      <c r="G956" s="109"/>
      <c r="H956" s="109"/>
      <c r="I956" s="109"/>
      <c r="J956" s="109"/>
      <c r="K956" s="49"/>
      <c r="L956" s="49"/>
      <c r="M956" s="91"/>
      <c r="N956" s="49"/>
      <c r="O956" s="91"/>
      <c r="P956" s="49"/>
      <c r="Q956" s="49"/>
      <c r="R956" s="49"/>
      <c r="S956" s="49"/>
      <c r="T956" s="49"/>
      <c r="U956" s="49"/>
      <c r="V956" s="49"/>
      <c r="W956" s="49"/>
      <c r="X956" s="49"/>
      <c r="Y956" s="49"/>
      <c r="Z956" s="49"/>
    </row>
    <row r="957" spans="1:26" ht="15.75" customHeight="1" x14ac:dyDescent="0.2">
      <c r="A957" s="49"/>
      <c r="B957" s="49"/>
      <c r="C957" s="49"/>
      <c r="D957" s="49"/>
      <c r="E957" s="109"/>
      <c r="F957" s="109"/>
      <c r="G957" s="109"/>
      <c r="H957" s="109"/>
      <c r="I957" s="109"/>
      <c r="J957" s="109"/>
      <c r="K957" s="49"/>
      <c r="L957" s="49"/>
      <c r="M957" s="91"/>
      <c r="N957" s="49"/>
      <c r="O957" s="91"/>
      <c r="P957" s="49"/>
      <c r="Q957" s="49"/>
      <c r="R957" s="49"/>
      <c r="S957" s="49"/>
      <c r="T957" s="49"/>
      <c r="U957" s="49"/>
      <c r="V957" s="49"/>
      <c r="W957" s="49"/>
      <c r="X957" s="49"/>
      <c r="Y957" s="49"/>
      <c r="Z957" s="49"/>
    </row>
    <row r="958" spans="1:26" ht="15.75" customHeight="1" x14ac:dyDescent="0.2">
      <c r="A958" s="49"/>
      <c r="B958" s="49"/>
      <c r="C958" s="49"/>
      <c r="D958" s="49"/>
      <c r="E958" s="109"/>
      <c r="F958" s="109"/>
      <c r="G958" s="109"/>
      <c r="H958" s="109"/>
      <c r="I958" s="109"/>
      <c r="J958" s="109"/>
      <c r="K958" s="49"/>
      <c r="L958" s="49"/>
      <c r="M958" s="91"/>
      <c r="N958" s="49"/>
      <c r="O958" s="91"/>
      <c r="P958" s="49"/>
      <c r="Q958" s="49"/>
      <c r="R958" s="49"/>
      <c r="S958" s="49"/>
      <c r="T958" s="49"/>
      <c r="U958" s="49"/>
      <c r="V958" s="49"/>
      <c r="W958" s="49"/>
      <c r="X958" s="49"/>
      <c r="Y958" s="49"/>
      <c r="Z958" s="49"/>
    </row>
    <row r="959" spans="1:26" ht="15.75" customHeight="1" x14ac:dyDescent="0.2">
      <c r="A959" s="49"/>
      <c r="B959" s="49"/>
      <c r="C959" s="49"/>
      <c r="D959" s="49"/>
      <c r="E959" s="109"/>
      <c r="F959" s="109"/>
      <c r="G959" s="109"/>
      <c r="H959" s="109"/>
      <c r="I959" s="109"/>
      <c r="J959" s="109"/>
      <c r="K959" s="49"/>
      <c r="L959" s="49"/>
      <c r="M959" s="91"/>
      <c r="N959" s="49"/>
      <c r="O959" s="91"/>
      <c r="P959" s="49"/>
      <c r="Q959" s="49"/>
      <c r="R959" s="49"/>
      <c r="S959" s="49"/>
      <c r="T959" s="49"/>
      <c r="U959" s="49"/>
      <c r="V959" s="49"/>
      <c r="W959" s="49"/>
      <c r="X959" s="49"/>
      <c r="Y959" s="49"/>
      <c r="Z959" s="49"/>
    </row>
    <row r="960" spans="1:26" ht="15.75" customHeight="1" x14ac:dyDescent="0.2">
      <c r="A960" s="49"/>
      <c r="B960" s="49"/>
      <c r="C960" s="49"/>
      <c r="D960" s="49"/>
      <c r="E960" s="109"/>
      <c r="F960" s="109"/>
      <c r="G960" s="109"/>
      <c r="H960" s="109"/>
      <c r="I960" s="109"/>
      <c r="J960" s="109"/>
      <c r="K960" s="49"/>
      <c r="L960" s="49"/>
      <c r="M960" s="91"/>
      <c r="N960" s="49"/>
      <c r="O960" s="91"/>
      <c r="P960" s="49"/>
      <c r="Q960" s="49"/>
      <c r="R960" s="49"/>
      <c r="S960" s="49"/>
      <c r="T960" s="49"/>
      <c r="U960" s="49"/>
      <c r="V960" s="49"/>
      <c r="W960" s="49"/>
      <c r="X960" s="49"/>
      <c r="Y960" s="49"/>
      <c r="Z960" s="49"/>
    </row>
    <row r="961" spans="1:26" ht="15.75" customHeight="1" x14ac:dyDescent="0.2">
      <c r="A961" s="49"/>
      <c r="B961" s="49"/>
      <c r="C961" s="49"/>
      <c r="D961" s="49"/>
      <c r="E961" s="109"/>
      <c r="F961" s="109"/>
      <c r="G961" s="109"/>
      <c r="H961" s="109"/>
      <c r="I961" s="109"/>
      <c r="J961" s="109"/>
      <c r="K961" s="49"/>
      <c r="L961" s="49"/>
      <c r="M961" s="91"/>
      <c r="N961" s="49"/>
      <c r="O961" s="91"/>
      <c r="P961" s="49"/>
      <c r="Q961" s="49"/>
      <c r="R961" s="49"/>
      <c r="S961" s="49"/>
      <c r="T961" s="49"/>
      <c r="U961" s="49"/>
      <c r="V961" s="49"/>
      <c r="W961" s="49"/>
      <c r="X961" s="49"/>
      <c r="Y961" s="49"/>
      <c r="Z961" s="49"/>
    </row>
    <row r="962" spans="1:26" ht="15.75" customHeight="1" x14ac:dyDescent="0.2">
      <c r="A962" s="49"/>
      <c r="B962" s="49"/>
      <c r="C962" s="49"/>
      <c r="D962" s="49"/>
      <c r="E962" s="109"/>
      <c r="F962" s="109"/>
      <c r="G962" s="109"/>
      <c r="H962" s="109"/>
      <c r="I962" s="109"/>
      <c r="J962" s="109"/>
      <c r="K962" s="49"/>
      <c r="L962" s="49"/>
      <c r="M962" s="91"/>
      <c r="N962" s="49"/>
      <c r="O962" s="91"/>
      <c r="P962" s="49"/>
      <c r="Q962" s="49"/>
      <c r="R962" s="49"/>
      <c r="S962" s="49"/>
      <c r="T962" s="49"/>
      <c r="U962" s="49"/>
      <c r="V962" s="49"/>
      <c r="W962" s="49"/>
      <c r="X962" s="49"/>
      <c r="Y962" s="49"/>
      <c r="Z962" s="49"/>
    </row>
    <row r="963" spans="1:26" ht="15.75" customHeight="1" x14ac:dyDescent="0.2">
      <c r="A963" s="49"/>
      <c r="B963" s="49"/>
      <c r="C963" s="49"/>
      <c r="D963" s="49"/>
      <c r="E963" s="109"/>
      <c r="F963" s="109"/>
      <c r="G963" s="109"/>
      <c r="H963" s="109"/>
      <c r="I963" s="109"/>
      <c r="J963" s="109"/>
      <c r="K963" s="49"/>
      <c r="L963" s="49"/>
      <c r="M963" s="91"/>
      <c r="N963" s="49"/>
      <c r="O963" s="91"/>
      <c r="P963" s="49"/>
      <c r="Q963" s="49"/>
      <c r="R963" s="49"/>
      <c r="S963" s="49"/>
      <c r="T963" s="49"/>
      <c r="U963" s="49"/>
      <c r="V963" s="49"/>
      <c r="W963" s="49"/>
      <c r="X963" s="49"/>
      <c r="Y963" s="49"/>
      <c r="Z963" s="49"/>
    </row>
    <row r="964" spans="1:26" ht="15.75" customHeight="1" x14ac:dyDescent="0.2">
      <c r="A964" s="49"/>
      <c r="B964" s="49"/>
      <c r="C964" s="49"/>
      <c r="D964" s="49"/>
      <c r="E964" s="109"/>
      <c r="F964" s="109"/>
      <c r="G964" s="109"/>
      <c r="H964" s="109"/>
      <c r="I964" s="109"/>
      <c r="J964" s="109"/>
      <c r="K964" s="49"/>
      <c r="L964" s="49"/>
      <c r="M964" s="91"/>
      <c r="N964" s="49"/>
      <c r="O964" s="91"/>
      <c r="P964" s="49"/>
      <c r="Q964" s="49"/>
      <c r="R964" s="49"/>
      <c r="S964" s="49"/>
      <c r="T964" s="49"/>
      <c r="U964" s="49"/>
      <c r="V964" s="49"/>
      <c r="W964" s="49"/>
      <c r="X964" s="49"/>
      <c r="Y964" s="49"/>
      <c r="Z964" s="49"/>
    </row>
    <row r="965" spans="1:26" ht="15.75" customHeight="1" x14ac:dyDescent="0.2">
      <c r="A965" s="49"/>
      <c r="B965" s="49"/>
      <c r="C965" s="49"/>
      <c r="D965" s="49"/>
      <c r="E965" s="109"/>
      <c r="F965" s="109"/>
      <c r="G965" s="109"/>
      <c r="H965" s="109"/>
      <c r="I965" s="109"/>
      <c r="J965" s="109"/>
      <c r="K965" s="49"/>
      <c r="L965" s="49"/>
      <c r="M965" s="91"/>
      <c r="N965" s="49"/>
      <c r="O965" s="91"/>
      <c r="P965" s="49"/>
      <c r="Q965" s="49"/>
      <c r="R965" s="49"/>
      <c r="S965" s="49"/>
      <c r="T965" s="49"/>
      <c r="U965" s="49"/>
      <c r="V965" s="49"/>
      <c r="W965" s="49"/>
      <c r="X965" s="49"/>
      <c r="Y965" s="49"/>
      <c r="Z965" s="49"/>
    </row>
    <row r="966" spans="1:26" ht="15.75" customHeight="1" x14ac:dyDescent="0.2">
      <c r="A966" s="49"/>
      <c r="B966" s="49"/>
      <c r="C966" s="49"/>
      <c r="D966" s="49"/>
      <c r="E966" s="109"/>
      <c r="F966" s="109"/>
      <c r="G966" s="109"/>
      <c r="H966" s="109"/>
      <c r="I966" s="109"/>
      <c r="J966" s="109"/>
      <c r="K966" s="49"/>
      <c r="L966" s="49"/>
      <c r="M966" s="91"/>
      <c r="N966" s="49"/>
      <c r="O966" s="91"/>
      <c r="P966" s="49"/>
      <c r="Q966" s="49"/>
      <c r="R966" s="49"/>
      <c r="S966" s="49"/>
      <c r="T966" s="49"/>
      <c r="U966" s="49"/>
      <c r="V966" s="49"/>
      <c r="W966" s="49"/>
      <c r="X966" s="49"/>
      <c r="Y966" s="49"/>
      <c r="Z966" s="49"/>
    </row>
    <row r="967" spans="1:26" ht="15.75" customHeight="1" x14ac:dyDescent="0.2">
      <c r="A967" s="49"/>
      <c r="B967" s="49"/>
      <c r="C967" s="49"/>
      <c r="D967" s="49"/>
      <c r="E967" s="109"/>
      <c r="F967" s="109"/>
      <c r="G967" s="109"/>
      <c r="H967" s="109"/>
      <c r="I967" s="109"/>
      <c r="J967" s="109"/>
      <c r="K967" s="49"/>
      <c r="L967" s="49"/>
      <c r="M967" s="91"/>
      <c r="N967" s="49"/>
      <c r="O967" s="91"/>
      <c r="P967" s="49"/>
      <c r="Q967" s="49"/>
      <c r="R967" s="49"/>
      <c r="S967" s="49"/>
      <c r="T967" s="49"/>
      <c r="U967" s="49"/>
      <c r="V967" s="49"/>
      <c r="W967" s="49"/>
      <c r="X967" s="49"/>
      <c r="Y967" s="49"/>
      <c r="Z967" s="49"/>
    </row>
    <row r="968" spans="1:26" ht="15.75" customHeight="1" x14ac:dyDescent="0.2">
      <c r="A968" s="49"/>
      <c r="B968" s="49"/>
      <c r="C968" s="49"/>
      <c r="D968" s="49"/>
      <c r="E968" s="109"/>
      <c r="F968" s="109"/>
      <c r="G968" s="109"/>
      <c r="H968" s="109"/>
      <c r="I968" s="109"/>
      <c r="J968" s="109"/>
      <c r="K968" s="49"/>
      <c r="L968" s="49"/>
      <c r="M968" s="91"/>
      <c r="N968" s="49"/>
      <c r="O968" s="91"/>
      <c r="P968" s="49"/>
      <c r="Q968" s="49"/>
      <c r="R968" s="49"/>
      <c r="S968" s="49"/>
      <c r="T968" s="49"/>
      <c r="U968" s="49"/>
      <c r="V968" s="49"/>
      <c r="W968" s="49"/>
      <c r="X968" s="49"/>
      <c r="Y968" s="49"/>
      <c r="Z968" s="49"/>
    </row>
    <row r="969" spans="1:26" ht="15.75" customHeight="1" x14ac:dyDescent="0.2">
      <c r="A969" s="49"/>
      <c r="B969" s="49"/>
      <c r="C969" s="49"/>
      <c r="D969" s="49"/>
      <c r="E969" s="109"/>
      <c r="F969" s="109"/>
      <c r="G969" s="109"/>
      <c r="H969" s="109"/>
      <c r="I969" s="109"/>
      <c r="J969" s="109"/>
      <c r="K969" s="49"/>
      <c r="L969" s="49"/>
      <c r="M969" s="91"/>
      <c r="N969" s="49"/>
      <c r="O969" s="91"/>
      <c r="P969" s="49"/>
      <c r="Q969" s="49"/>
      <c r="R969" s="49"/>
      <c r="S969" s="49"/>
      <c r="T969" s="49"/>
      <c r="U969" s="49"/>
      <c r="V969" s="49"/>
      <c r="W969" s="49"/>
      <c r="X969" s="49"/>
      <c r="Y969" s="49"/>
      <c r="Z969" s="49"/>
    </row>
    <row r="970" spans="1:26" ht="15.75" customHeight="1" x14ac:dyDescent="0.2">
      <c r="A970" s="49"/>
      <c r="B970" s="49"/>
      <c r="C970" s="49"/>
      <c r="D970" s="49"/>
      <c r="E970" s="109"/>
      <c r="F970" s="109"/>
      <c r="G970" s="109"/>
      <c r="H970" s="109"/>
      <c r="I970" s="109"/>
      <c r="J970" s="109"/>
      <c r="K970" s="49"/>
      <c r="L970" s="49"/>
      <c r="M970" s="91"/>
      <c r="N970" s="49"/>
      <c r="O970" s="91"/>
      <c r="P970" s="49"/>
      <c r="Q970" s="49"/>
      <c r="R970" s="49"/>
      <c r="S970" s="49"/>
      <c r="T970" s="49"/>
      <c r="U970" s="49"/>
      <c r="V970" s="49"/>
      <c r="W970" s="49"/>
      <c r="X970" s="49"/>
      <c r="Y970" s="49"/>
      <c r="Z970" s="49"/>
    </row>
    <row r="971" spans="1:26" ht="15.75" customHeight="1" x14ac:dyDescent="0.2">
      <c r="A971" s="49"/>
      <c r="B971" s="49"/>
      <c r="C971" s="49"/>
      <c r="D971" s="49"/>
      <c r="E971" s="109"/>
      <c r="F971" s="109"/>
      <c r="G971" s="109"/>
      <c r="H971" s="109"/>
      <c r="I971" s="109"/>
      <c r="J971" s="109"/>
      <c r="K971" s="49"/>
      <c r="L971" s="49"/>
      <c r="M971" s="91"/>
      <c r="N971" s="49"/>
      <c r="O971" s="91"/>
      <c r="P971" s="49"/>
      <c r="Q971" s="49"/>
      <c r="R971" s="49"/>
      <c r="S971" s="49"/>
      <c r="T971" s="49"/>
      <c r="U971" s="49"/>
      <c r="V971" s="49"/>
      <c r="W971" s="49"/>
      <c r="X971" s="49"/>
      <c r="Y971" s="49"/>
      <c r="Z971" s="49"/>
    </row>
    <row r="972" spans="1:26" ht="15.75" customHeight="1" x14ac:dyDescent="0.2">
      <c r="A972" s="49"/>
      <c r="B972" s="49"/>
      <c r="C972" s="49"/>
      <c r="D972" s="49"/>
      <c r="E972" s="109"/>
      <c r="F972" s="109"/>
      <c r="G972" s="109"/>
      <c r="H972" s="109"/>
      <c r="I972" s="109"/>
      <c r="J972" s="109"/>
      <c r="K972" s="49"/>
      <c r="L972" s="49"/>
      <c r="M972" s="91"/>
      <c r="N972" s="49"/>
      <c r="O972" s="91"/>
      <c r="P972" s="49"/>
      <c r="Q972" s="49"/>
      <c r="R972" s="49"/>
      <c r="S972" s="49"/>
      <c r="T972" s="49"/>
      <c r="U972" s="49"/>
      <c r="V972" s="49"/>
      <c r="W972" s="49"/>
      <c r="X972" s="49"/>
      <c r="Y972" s="49"/>
      <c r="Z972" s="49"/>
    </row>
    <row r="973" spans="1:26" ht="15.75" customHeight="1" x14ac:dyDescent="0.2">
      <c r="A973" s="49"/>
      <c r="B973" s="49"/>
      <c r="C973" s="49"/>
      <c r="D973" s="49"/>
      <c r="E973" s="109"/>
      <c r="F973" s="109"/>
      <c r="G973" s="109"/>
      <c r="H973" s="109"/>
      <c r="I973" s="109"/>
      <c r="J973" s="109"/>
      <c r="K973" s="49"/>
      <c r="L973" s="49"/>
      <c r="M973" s="91"/>
      <c r="N973" s="49"/>
      <c r="O973" s="91"/>
      <c r="P973" s="49"/>
      <c r="Q973" s="49"/>
      <c r="R973" s="49"/>
      <c r="S973" s="49"/>
      <c r="T973" s="49"/>
      <c r="U973" s="49"/>
      <c r="V973" s="49"/>
      <c r="W973" s="49"/>
      <c r="X973" s="49"/>
      <c r="Y973" s="49"/>
      <c r="Z973" s="49"/>
    </row>
    <row r="974" spans="1:26" ht="15.75" customHeight="1" x14ac:dyDescent="0.2">
      <c r="A974" s="49"/>
      <c r="B974" s="49"/>
      <c r="C974" s="49"/>
      <c r="D974" s="49"/>
      <c r="E974" s="109"/>
      <c r="F974" s="109"/>
      <c r="G974" s="109"/>
      <c r="H974" s="109"/>
      <c r="I974" s="109"/>
      <c r="J974" s="109"/>
      <c r="K974" s="49"/>
      <c r="L974" s="49"/>
      <c r="M974" s="91"/>
      <c r="N974" s="49"/>
      <c r="O974" s="91"/>
      <c r="P974" s="49"/>
      <c r="Q974" s="49"/>
      <c r="R974" s="49"/>
      <c r="S974" s="49"/>
      <c r="T974" s="49"/>
      <c r="U974" s="49"/>
      <c r="V974" s="49"/>
      <c r="W974" s="49"/>
      <c r="X974" s="49"/>
      <c r="Y974" s="49"/>
      <c r="Z974" s="49"/>
    </row>
    <row r="975" spans="1:26" ht="15.75" customHeight="1" x14ac:dyDescent="0.2">
      <c r="A975" s="49"/>
      <c r="B975" s="49"/>
      <c r="C975" s="49"/>
      <c r="D975" s="49"/>
      <c r="E975" s="109"/>
      <c r="F975" s="109"/>
      <c r="G975" s="109"/>
      <c r="H975" s="109"/>
      <c r="I975" s="109"/>
      <c r="J975" s="109"/>
      <c r="K975" s="49"/>
      <c r="L975" s="49"/>
      <c r="M975" s="91"/>
      <c r="N975" s="49"/>
      <c r="O975" s="91"/>
      <c r="P975" s="49"/>
      <c r="Q975" s="49"/>
      <c r="R975" s="49"/>
      <c r="S975" s="49"/>
      <c r="T975" s="49"/>
      <c r="U975" s="49"/>
      <c r="V975" s="49"/>
      <c r="W975" s="49"/>
      <c r="X975" s="49"/>
      <c r="Y975" s="49"/>
      <c r="Z975" s="49"/>
    </row>
    <row r="976" spans="1:26" ht="15.75" customHeight="1" x14ac:dyDescent="0.2">
      <c r="A976" s="49"/>
      <c r="B976" s="49"/>
      <c r="C976" s="49"/>
      <c r="D976" s="49"/>
      <c r="E976" s="109"/>
      <c r="F976" s="109"/>
      <c r="G976" s="109"/>
      <c r="H976" s="109"/>
      <c r="I976" s="109"/>
      <c r="J976" s="109"/>
      <c r="K976" s="49"/>
      <c r="L976" s="49"/>
      <c r="M976" s="91"/>
      <c r="N976" s="49"/>
      <c r="O976" s="91"/>
      <c r="P976" s="49"/>
      <c r="Q976" s="49"/>
      <c r="R976" s="49"/>
      <c r="S976" s="49"/>
      <c r="T976" s="49"/>
      <c r="U976" s="49"/>
      <c r="V976" s="49"/>
      <c r="W976" s="49"/>
      <c r="X976" s="49"/>
      <c r="Y976" s="49"/>
      <c r="Z976" s="49"/>
    </row>
    <row r="977" spans="1:26" ht="15.75" customHeight="1" x14ac:dyDescent="0.2">
      <c r="A977" s="49"/>
      <c r="B977" s="49"/>
      <c r="C977" s="49"/>
      <c r="D977" s="49"/>
      <c r="E977" s="109"/>
      <c r="F977" s="109"/>
      <c r="G977" s="109"/>
      <c r="H977" s="109"/>
      <c r="I977" s="109"/>
      <c r="J977" s="109"/>
      <c r="K977" s="49"/>
      <c r="L977" s="49"/>
      <c r="M977" s="91"/>
      <c r="N977" s="49"/>
      <c r="O977" s="91"/>
      <c r="P977" s="49"/>
      <c r="Q977" s="49"/>
      <c r="R977" s="49"/>
      <c r="S977" s="49"/>
      <c r="T977" s="49"/>
      <c r="U977" s="49"/>
      <c r="V977" s="49"/>
      <c r="W977" s="49"/>
      <c r="X977" s="49"/>
      <c r="Y977" s="49"/>
      <c r="Z977" s="49"/>
    </row>
    <row r="978" spans="1:26" ht="15.75" customHeight="1" x14ac:dyDescent="0.2">
      <c r="A978" s="49"/>
      <c r="B978" s="49"/>
      <c r="C978" s="49"/>
      <c r="D978" s="49"/>
      <c r="E978" s="109"/>
      <c r="F978" s="109"/>
      <c r="G978" s="109"/>
      <c r="H978" s="109"/>
      <c r="I978" s="109"/>
      <c r="J978" s="109"/>
      <c r="K978" s="49"/>
      <c r="L978" s="49"/>
      <c r="M978" s="91"/>
      <c r="N978" s="49"/>
      <c r="O978" s="91"/>
      <c r="P978" s="49"/>
      <c r="Q978" s="49"/>
      <c r="R978" s="49"/>
      <c r="S978" s="49"/>
      <c r="T978" s="49"/>
      <c r="U978" s="49"/>
      <c r="V978" s="49"/>
      <c r="W978" s="49"/>
      <c r="X978" s="49"/>
      <c r="Y978" s="49"/>
      <c r="Z978" s="49"/>
    </row>
    <row r="979" spans="1:26" ht="15.75" customHeight="1" x14ac:dyDescent="0.2">
      <c r="A979" s="49"/>
      <c r="B979" s="49"/>
      <c r="C979" s="49"/>
      <c r="D979" s="49"/>
      <c r="E979" s="109"/>
      <c r="F979" s="109"/>
      <c r="G979" s="109"/>
      <c r="H979" s="109"/>
      <c r="I979" s="109"/>
      <c r="J979" s="109"/>
      <c r="K979" s="49"/>
      <c r="L979" s="49"/>
      <c r="M979" s="91"/>
      <c r="N979" s="49"/>
      <c r="O979" s="91"/>
      <c r="P979" s="49"/>
      <c r="Q979" s="49"/>
      <c r="R979" s="49"/>
      <c r="S979" s="49"/>
      <c r="T979" s="49"/>
      <c r="U979" s="49"/>
      <c r="V979" s="49"/>
      <c r="W979" s="49"/>
      <c r="X979" s="49"/>
      <c r="Y979" s="49"/>
      <c r="Z979" s="49"/>
    </row>
    <row r="980" spans="1:26" ht="15.75" customHeight="1" x14ac:dyDescent="0.2">
      <c r="A980" s="49"/>
      <c r="B980" s="49"/>
      <c r="C980" s="49"/>
      <c r="D980" s="49"/>
      <c r="E980" s="109"/>
      <c r="F980" s="109"/>
      <c r="G980" s="109"/>
      <c r="H980" s="109"/>
      <c r="I980" s="109"/>
      <c r="J980" s="109"/>
      <c r="K980" s="49"/>
      <c r="L980" s="49"/>
      <c r="M980" s="91"/>
      <c r="N980" s="49"/>
      <c r="O980" s="91"/>
      <c r="P980" s="49"/>
      <c r="Q980" s="49"/>
      <c r="R980" s="49"/>
      <c r="S980" s="49"/>
      <c r="T980" s="49"/>
      <c r="U980" s="49"/>
      <c r="V980" s="49"/>
      <c r="W980" s="49"/>
      <c r="X980" s="49"/>
      <c r="Y980" s="49"/>
      <c r="Z980" s="49"/>
    </row>
    <row r="981" spans="1:26" ht="15.75" customHeight="1" x14ac:dyDescent="0.2">
      <c r="A981" s="49"/>
      <c r="B981" s="49"/>
      <c r="C981" s="49"/>
      <c r="D981" s="49"/>
      <c r="E981" s="109"/>
      <c r="F981" s="109"/>
      <c r="G981" s="109"/>
      <c r="H981" s="109"/>
      <c r="I981" s="109"/>
      <c r="J981" s="109"/>
      <c r="K981" s="49"/>
      <c r="L981" s="49"/>
      <c r="M981" s="91"/>
      <c r="N981" s="49"/>
      <c r="O981" s="91"/>
      <c r="P981" s="49"/>
      <c r="Q981" s="49"/>
      <c r="R981" s="49"/>
      <c r="S981" s="49"/>
      <c r="T981" s="49"/>
      <c r="U981" s="49"/>
      <c r="V981" s="49"/>
      <c r="W981" s="49"/>
      <c r="X981" s="49"/>
      <c r="Y981" s="49"/>
      <c r="Z981" s="49"/>
    </row>
    <row r="982" spans="1:26" ht="15.75" customHeight="1" x14ac:dyDescent="0.2">
      <c r="A982" s="49"/>
      <c r="B982" s="49"/>
      <c r="C982" s="49"/>
      <c r="D982" s="49"/>
      <c r="E982" s="109"/>
      <c r="F982" s="109"/>
      <c r="G982" s="109"/>
      <c r="H982" s="109"/>
      <c r="I982" s="109"/>
      <c r="J982" s="109"/>
      <c r="K982" s="49"/>
      <c r="L982" s="49"/>
      <c r="M982" s="91"/>
      <c r="N982" s="49"/>
      <c r="O982" s="91"/>
      <c r="P982" s="49"/>
      <c r="Q982" s="49"/>
      <c r="R982" s="49"/>
      <c r="S982" s="49"/>
      <c r="T982" s="49"/>
      <c r="U982" s="49"/>
      <c r="V982" s="49"/>
      <c r="W982" s="49"/>
      <c r="X982" s="49"/>
      <c r="Y982" s="49"/>
      <c r="Z982" s="49"/>
    </row>
    <row r="983" spans="1:26" ht="15.75" customHeight="1" x14ac:dyDescent="0.2">
      <c r="A983" s="49"/>
      <c r="B983" s="49"/>
      <c r="C983" s="49"/>
      <c r="D983" s="49"/>
      <c r="E983" s="109"/>
      <c r="F983" s="109"/>
      <c r="G983" s="109"/>
      <c r="H983" s="109"/>
      <c r="I983" s="109"/>
      <c r="J983" s="109"/>
      <c r="K983" s="49"/>
      <c r="L983" s="49"/>
      <c r="M983" s="91"/>
      <c r="N983" s="49"/>
      <c r="O983" s="91"/>
      <c r="P983" s="49"/>
      <c r="Q983" s="49"/>
      <c r="R983" s="49"/>
      <c r="S983" s="49"/>
      <c r="T983" s="49"/>
      <c r="U983" s="49"/>
      <c r="V983" s="49"/>
      <c r="W983" s="49"/>
      <c r="X983" s="49"/>
      <c r="Y983" s="49"/>
      <c r="Z983" s="49"/>
    </row>
    <row r="984" spans="1:26" ht="15.75" customHeight="1" x14ac:dyDescent="0.2">
      <c r="A984" s="49"/>
      <c r="B984" s="49"/>
      <c r="C984" s="49"/>
      <c r="D984" s="49"/>
      <c r="E984" s="109"/>
      <c r="F984" s="109"/>
      <c r="G984" s="109"/>
      <c r="H984" s="109"/>
      <c r="I984" s="109"/>
      <c r="J984" s="109"/>
      <c r="K984" s="49"/>
      <c r="L984" s="49"/>
      <c r="M984" s="91"/>
      <c r="N984" s="49"/>
      <c r="O984" s="91"/>
      <c r="P984" s="49"/>
      <c r="Q984" s="49"/>
      <c r="R984" s="49"/>
      <c r="S984" s="49"/>
      <c r="T984" s="49"/>
      <c r="U984" s="49"/>
      <c r="V984" s="49"/>
      <c r="W984" s="49"/>
      <c r="X984" s="49"/>
      <c r="Y984" s="49"/>
      <c r="Z984" s="49"/>
    </row>
    <row r="985" spans="1:26" ht="15.75" customHeight="1" x14ac:dyDescent="0.2">
      <c r="A985" s="49"/>
      <c r="B985" s="49"/>
      <c r="C985" s="49"/>
      <c r="D985" s="49"/>
      <c r="E985" s="109"/>
      <c r="F985" s="109"/>
      <c r="G985" s="109"/>
      <c r="H985" s="109"/>
      <c r="I985" s="109"/>
      <c r="J985" s="109"/>
      <c r="K985" s="49"/>
      <c r="L985" s="49"/>
      <c r="M985" s="91"/>
      <c r="N985" s="49"/>
      <c r="O985" s="91"/>
      <c r="P985" s="49"/>
      <c r="Q985" s="49"/>
      <c r="R985" s="49"/>
      <c r="S985" s="49"/>
      <c r="T985" s="49"/>
      <c r="U985" s="49"/>
      <c r="V985" s="49"/>
      <c r="W985" s="49"/>
      <c r="X985" s="49"/>
      <c r="Y985" s="49"/>
      <c r="Z985" s="49"/>
    </row>
    <row r="986" spans="1:26" ht="15.75" customHeight="1" x14ac:dyDescent="0.2">
      <c r="A986" s="49"/>
      <c r="B986" s="49"/>
      <c r="C986" s="49"/>
      <c r="D986" s="49"/>
      <c r="E986" s="109"/>
      <c r="F986" s="109"/>
      <c r="G986" s="109"/>
      <c r="H986" s="109"/>
      <c r="I986" s="109"/>
      <c r="J986" s="109"/>
      <c r="K986" s="49"/>
      <c r="L986" s="49"/>
      <c r="M986" s="91"/>
      <c r="N986" s="49"/>
      <c r="O986" s="91"/>
      <c r="P986" s="49"/>
      <c r="Q986" s="49"/>
      <c r="R986" s="49"/>
      <c r="S986" s="49"/>
      <c r="T986" s="49"/>
      <c r="U986" s="49"/>
      <c r="V986" s="49"/>
      <c r="W986" s="49"/>
      <c r="X986" s="49"/>
      <c r="Y986" s="49"/>
      <c r="Z986" s="49"/>
    </row>
    <row r="987" spans="1:26" ht="15.75" customHeight="1" x14ac:dyDescent="0.2">
      <c r="A987" s="49"/>
      <c r="B987" s="49"/>
      <c r="C987" s="49"/>
      <c r="D987" s="49"/>
      <c r="E987" s="109"/>
      <c r="F987" s="109"/>
      <c r="G987" s="109"/>
      <c r="H987" s="109"/>
      <c r="I987" s="109"/>
      <c r="J987" s="109"/>
      <c r="K987" s="49"/>
      <c r="L987" s="49"/>
      <c r="M987" s="91"/>
      <c r="N987" s="49"/>
      <c r="O987" s="91"/>
      <c r="P987" s="49"/>
      <c r="Q987" s="49"/>
      <c r="R987" s="49"/>
      <c r="S987" s="49"/>
      <c r="T987" s="49"/>
      <c r="U987" s="49"/>
      <c r="V987" s="49"/>
      <c r="W987" s="49"/>
      <c r="X987" s="49"/>
      <c r="Y987" s="49"/>
      <c r="Z987" s="49"/>
    </row>
    <row r="988" spans="1:26" ht="15.75" customHeight="1" x14ac:dyDescent="0.2">
      <c r="A988" s="49"/>
      <c r="B988" s="49"/>
      <c r="C988" s="49"/>
      <c r="D988" s="49"/>
      <c r="E988" s="109"/>
      <c r="F988" s="109"/>
      <c r="G988" s="109"/>
      <c r="H988" s="109"/>
      <c r="I988" s="109"/>
      <c r="J988" s="109"/>
      <c r="K988" s="49"/>
      <c r="L988" s="49"/>
      <c r="M988" s="91"/>
      <c r="N988" s="49"/>
      <c r="O988" s="91"/>
      <c r="P988" s="49"/>
      <c r="Q988" s="49"/>
      <c r="R988" s="49"/>
      <c r="S988" s="49"/>
      <c r="T988" s="49"/>
      <c r="U988" s="49"/>
      <c r="V988" s="49"/>
      <c r="W988" s="49"/>
      <c r="X988" s="49"/>
      <c r="Y988" s="49"/>
      <c r="Z988" s="49"/>
    </row>
    <row r="989" spans="1:26" ht="15.75" customHeight="1" x14ac:dyDescent="0.2">
      <c r="A989" s="49"/>
      <c r="B989" s="49"/>
      <c r="C989" s="49"/>
      <c r="D989" s="49"/>
      <c r="E989" s="109"/>
      <c r="F989" s="109"/>
      <c r="G989" s="109"/>
      <c r="H989" s="109"/>
      <c r="I989" s="109"/>
      <c r="J989" s="109"/>
      <c r="K989" s="49"/>
      <c r="L989" s="49"/>
      <c r="M989" s="91"/>
      <c r="N989" s="49"/>
      <c r="O989" s="91"/>
      <c r="P989" s="49"/>
      <c r="Q989" s="49"/>
      <c r="R989" s="49"/>
      <c r="S989" s="49"/>
      <c r="T989" s="49"/>
      <c r="U989" s="49"/>
      <c r="V989" s="49"/>
      <c r="W989" s="49"/>
      <c r="X989" s="49"/>
      <c r="Y989" s="49"/>
      <c r="Z989" s="49"/>
    </row>
    <row r="990" spans="1:26" ht="15.75" customHeight="1" x14ac:dyDescent="0.2">
      <c r="A990" s="49"/>
      <c r="B990" s="49"/>
      <c r="C990" s="49"/>
      <c r="D990" s="49"/>
      <c r="E990" s="109"/>
      <c r="F990" s="109"/>
      <c r="G990" s="109"/>
      <c r="H990" s="109"/>
      <c r="I990" s="109"/>
      <c r="J990" s="109"/>
      <c r="K990" s="49"/>
      <c r="L990" s="49"/>
      <c r="M990" s="91"/>
      <c r="N990" s="49"/>
      <c r="O990" s="91"/>
      <c r="P990" s="49"/>
      <c r="Q990" s="49"/>
      <c r="R990" s="49"/>
      <c r="S990" s="49"/>
      <c r="T990" s="49"/>
      <c r="U990" s="49"/>
      <c r="V990" s="49"/>
      <c r="W990" s="49"/>
      <c r="X990" s="49"/>
      <c r="Y990" s="49"/>
      <c r="Z990" s="49"/>
    </row>
    <row r="991" spans="1:26" ht="15.75" customHeight="1" x14ac:dyDescent="0.2">
      <c r="A991" s="49"/>
      <c r="B991" s="49"/>
      <c r="C991" s="49"/>
      <c r="D991" s="49"/>
      <c r="E991" s="109"/>
      <c r="F991" s="109"/>
      <c r="G991" s="109"/>
      <c r="H991" s="109"/>
      <c r="I991" s="109"/>
      <c r="J991" s="109"/>
      <c r="K991" s="49"/>
      <c r="L991" s="49"/>
      <c r="M991" s="91"/>
      <c r="N991" s="49"/>
      <c r="O991" s="91"/>
      <c r="P991" s="49"/>
      <c r="Q991" s="49"/>
      <c r="R991" s="49"/>
      <c r="S991" s="49"/>
      <c r="T991" s="49"/>
      <c r="U991" s="49"/>
      <c r="V991" s="49"/>
      <c r="W991" s="49"/>
      <c r="X991" s="49"/>
      <c r="Y991" s="49"/>
      <c r="Z991" s="49"/>
    </row>
    <row r="992" spans="1:26" ht="15.75" customHeight="1" x14ac:dyDescent="0.2">
      <c r="A992" s="49"/>
      <c r="B992" s="49"/>
      <c r="C992" s="49"/>
      <c r="D992" s="49"/>
      <c r="E992" s="109"/>
      <c r="F992" s="109"/>
      <c r="G992" s="109"/>
      <c r="H992" s="109"/>
      <c r="I992" s="109"/>
      <c r="J992" s="109"/>
      <c r="K992" s="49"/>
      <c r="L992" s="49"/>
      <c r="M992" s="91"/>
      <c r="N992" s="49"/>
      <c r="O992" s="91"/>
      <c r="P992" s="49"/>
      <c r="Q992" s="49"/>
      <c r="R992" s="49"/>
      <c r="S992" s="49"/>
      <c r="T992" s="49"/>
      <c r="U992" s="49"/>
      <c r="V992" s="49"/>
      <c r="W992" s="49"/>
      <c r="X992" s="49"/>
      <c r="Y992" s="49"/>
      <c r="Z992" s="49"/>
    </row>
    <row r="993" spans="1:26" ht="15.75" customHeight="1" x14ac:dyDescent="0.2">
      <c r="A993" s="49"/>
      <c r="B993" s="49"/>
      <c r="C993" s="49"/>
      <c r="D993" s="49"/>
      <c r="E993" s="109"/>
      <c r="F993" s="109"/>
      <c r="G993" s="109"/>
      <c r="H993" s="109"/>
      <c r="I993" s="109"/>
      <c r="J993" s="109"/>
      <c r="K993" s="49"/>
      <c r="L993" s="49"/>
      <c r="M993" s="91"/>
      <c r="N993" s="49"/>
      <c r="O993" s="91"/>
      <c r="P993" s="49"/>
      <c r="Q993" s="49"/>
      <c r="R993" s="49"/>
      <c r="S993" s="49"/>
      <c r="T993" s="49"/>
      <c r="U993" s="49"/>
      <c r="V993" s="49"/>
      <c r="W993" s="49"/>
      <c r="X993" s="49"/>
      <c r="Y993" s="49"/>
      <c r="Z993" s="49"/>
    </row>
    <row r="994" spans="1:26" ht="15.75" customHeight="1" x14ac:dyDescent="0.2">
      <c r="A994" s="49"/>
      <c r="B994" s="49"/>
      <c r="C994" s="49"/>
      <c r="D994" s="49"/>
      <c r="E994" s="109"/>
      <c r="F994" s="109"/>
      <c r="G994" s="109"/>
      <c r="H994" s="109"/>
      <c r="I994" s="109"/>
      <c r="J994" s="109"/>
      <c r="K994" s="49"/>
      <c r="L994" s="49"/>
      <c r="M994" s="91"/>
      <c r="N994" s="49"/>
      <c r="O994" s="91"/>
      <c r="P994" s="49"/>
      <c r="Q994" s="49"/>
      <c r="R994" s="49"/>
      <c r="S994" s="49"/>
      <c r="T994" s="49"/>
      <c r="U994" s="49"/>
      <c r="V994" s="49"/>
      <c r="W994" s="49"/>
      <c r="X994" s="49"/>
      <c r="Y994" s="49"/>
      <c r="Z994" s="49"/>
    </row>
    <row r="995" spans="1:26" ht="15.75" customHeight="1" x14ac:dyDescent="0.2">
      <c r="A995" s="49"/>
      <c r="B995" s="49"/>
      <c r="C995" s="49"/>
      <c r="D995" s="49"/>
      <c r="E995" s="109"/>
      <c r="F995" s="109"/>
      <c r="G995" s="109"/>
      <c r="H995" s="109"/>
      <c r="I995" s="109"/>
      <c r="J995" s="109"/>
      <c r="K995" s="49"/>
      <c r="L995" s="49"/>
      <c r="M995" s="91"/>
      <c r="N995" s="49"/>
      <c r="O995" s="91"/>
      <c r="P995" s="49"/>
      <c r="Q995" s="49"/>
      <c r="R995" s="49"/>
      <c r="S995" s="49"/>
      <c r="T995" s="49"/>
      <c r="U995" s="49"/>
      <c r="V995" s="49"/>
      <c r="W995" s="49"/>
      <c r="X995" s="49"/>
      <c r="Y995" s="49"/>
      <c r="Z995" s="49"/>
    </row>
    <row r="996" spans="1:26" ht="15.75" customHeight="1" x14ac:dyDescent="0.2">
      <c r="A996" s="49"/>
      <c r="B996" s="49"/>
      <c r="C996" s="49"/>
      <c r="D996" s="49"/>
      <c r="E996" s="109"/>
      <c r="F996" s="109"/>
      <c r="G996" s="109"/>
      <c r="H996" s="109"/>
      <c r="I996" s="109"/>
      <c r="J996" s="109"/>
      <c r="K996" s="49"/>
      <c r="L996" s="49"/>
      <c r="M996" s="91"/>
      <c r="N996" s="49"/>
      <c r="O996" s="91"/>
      <c r="P996" s="49"/>
      <c r="Q996" s="49"/>
      <c r="R996" s="49"/>
      <c r="S996" s="49"/>
      <c r="T996" s="49"/>
      <c r="U996" s="49"/>
      <c r="V996" s="49"/>
      <c r="W996" s="49"/>
      <c r="X996" s="49"/>
      <c r="Y996" s="49"/>
      <c r="Z996" s="49"/>
    </row>
    <row r="997" spans="1:26" ht="15.75" customHeight="1" x14ac:dyDescent="0.2">
      <c r="A997" s="49"/>
      <c r="B997" s="49"/>
      <c r="C997" s="49"/>
      <c r="D997" s="49"/>
      <c r="E997" s="109"/>
      <c r="F997" s="109"/>
      <c r="G997" s="109"/>
      <c r="H997" s="109"/>
      <c r="I997" s="109"/>
      <c r="J997" s="109"/>
      <c r="K997" s="49"/>
      <c r="L997" s="49"/>
      <c r="M997" s="91"/>
      <c r="N997" s="49"/>
      <c r="O997" s="91"/>
      <c r="P997" s="49"/>
      <c r="Q997" s="49"/>
      <c r="R997" s="49"/>
      <c r="S997" s="49"/>
      <c r="T997" s="49"/>
      <c r="U997" s="49"/>
      <c r="V997" s="49"/>
      <c r="W997" s="49"/>
      <c r="X997" s="49"/>
      <c r="Y997" s="49"/>
      <c r="Z997" s="49"/>
    </row>
    <row r="998" spans="1:26" ht="15.75" customHeight="1" x14ac:dyDescent="0.2">
      <c r="A998" s="49"/>
      <c r="B998" s="49"/>
      <c r="C998" s="49"/>
      <c r="D998" s="49"/>
      <c r="E998" s="109"/>
      <c r="F998" s="109"/>
      <c r="G998" s="109"/>
      <c r="H998" s="109"/>
      <c r="I998" s="109"/>
      <c r="J998" s="109"/>
      <c r="K998" s="49"/>
      <c r="L998" s="49"/>
      <c r="M998" s="91"/>
      <c r="N998" s="49"/>
      <c r="O998" s="91"/>
      <c r="P998" s="49"/>
      <c r="Q998" s="49"/>
      <c r="R998" s="49"/>
      <c r="S998" s="49"/>
      <c r="T998" s="49"/>
      <c r="U998" s="49"/>
      <c r="V998" s="49"/>
      <c r="W998" s="49"/>
      <c r="X998" s="49"/>
      <c r="Y998" s="49"/>
      <c r="Z998" s="49"/>
    </row>
    <row r="999" spans="1:26" ht="15.75" customHeight="1" x14ac:dyDescent="0.2">
      <c r="A999" s="49"/>
      <c r="B999" s="49"/>
      <c r="C999" s="49"/>
      <c r="D999" s="49"/>
      <c r="E999" s="109"/>
      <c r="F999" s="109"/>
      <c r="G999" s="109"/>
      <c r="H999" s="109"/>
      <c r="I999" s="109"/>
      <c r="J999" s="109"/>
      <c r="K999" s="49"/>
      <c r="L999" s="49"/>
      <c r="M999" s="91"/>
      <c r="N999" s="49"/>
      <c r="O999" s="91"/>
      <c r="P999" s="49"/>
      <c r="Q999" s="49"/>
      <c r="R999" s="49"/>
      <c r="S999" s="49"/>
      <c r="T999" s="49"/>
      <c r="U999" s="49"/>
      <c r="V999" s="49"/>
      <c r="W999" s="49"/>
      <c r="X999" s="49"/>
      <c r="Y999" s="49"/>
      <c r="Z999" s="49"/>
    </row>
    <row r="1000" spans="1:26" ht="15.75" customHeight="1" x14ac:dyDescent="0.2">
      <c r="A1000" s="49"/>
      <c r="B1000" s="49"/>
      <c r="C1000" s="49"/>
      <c r="D1000" s="49"/>
      <c r="E1000" s="109"/>
      <c r="F1000" s="109"/>
      <c r="G1000" s="109"/>
      <c r="H1000" s="109"/>
      <c r="I1000" s="109"/>
      <c r="J1000" s="109"/>
      <c r="K1000" s="49"/>
      <c r="L1000" s="49"/>
      <c r="M1000" s="91"/>
      <c r="N1000" s="49"/>
      <c r="O1000" s="91"/>
      <c r="P1000" s="49"/>
      <c r="Q1000" s="49"/>
      <c r="R1000" s="49"/>
      <c r="S1000" s="49"/>
      <c r="T1000" s="49"/>
      <c r="U1000" s="49"/>
      <c r="V1000" s="49"/>
      <c r="W1000" s="49"/>
      <c r="X1000" s="49"/>
      <c r="Y1000" s="49"/>
      <c r="Z1000" s="49"/>
    </row>
  </sheetData>
  <sheetProtection algorithmName="SHA-512" hashValue="Bd+9V0Wr1Zi6lPIV8peTo1sWcX8wzh8uusZ4O4UjJhjVirnRLryB1Xi76rcMpImecyytZNTAdl0F2EYANdcDsA==" saltValue="Q6e6vc6XgTXza32WRkj2Hg==" spinCount="100000" sheet="1" objects="1" scenarios="1"/>
  <mergeCells count="8">
    <mergeCell ref="M5:N5"/>
    <mergeCell ref="A1:J1"/>
    <mergeCell ref="A3:A5"/>
    <mergeCell ref="B3:B5"/>
    <mergeCell ref="C3:F3"/>
    <mergeCell ref="G3:J3"/>
    <mergeCell ref="D4:E4"/>
    <mergeCell ref="H4:I4"/>
  </mergeCells>
  <conditionalFormatting sqref="J6">
    <cfRule type="cellIs" dxfId="106" priority="2" operator="equal">
      <formula>"NO CUMPLE"</formula>
    </cfRule>
  </conditionalFormatting>
  <conditionalFormatting sqref="F20">
    <cfRule type="cellIs" dxfId="105" priority="3" operator="equal">
      <formula>"NO CUMPLE"</formula>
    </cfRule>
  </conditionalFormatting>
  <conditionalFormatting sqref="J20">
    <cfRule type="cellIs" dxfId="104" priority="4" operator="equal">
      <formula>"NO CUMPLE"</formula>
    </cfRule>
  </conditionalFormatting>
  <conditionalFormatting sqref="F19">
    <cfRule type="cellIs" dxfId="103" priority="5" operator="equal">
      <formula>"NO CUMPLE"</formula>
    </cfRule>
  </conditionalFormatting>
  <conditionalFormatting sqref="J19">
    <cfRule type="cellIs" dxfId="102" priority="6" operator="equal">
      <formula>"NO CUMPLE"</formula>
    </cfRule>
  </conditionalFormatting>
  <conditionalFormatting sqref="F18">
    <cfRule type="cellIs" dxfId="101" priority="7" operator="equal">
      <formula>"NO CUMPLE"</formula>
    </cfRule>
  </conditionalFormatting>
  <conditionalFormatting sqref="J18">
    <cfRule type="cellIs" dxfId="100" priority="8" operator="equal">
      <formula>"NO CUMPLE"</formula>
    </cfRule>
  </conditionalFormatting>
  <conditionalFormatting sqref="F16:F17">
    <cfRule type="cellIs" dxfId="99" priority="9" operator="equal">
      <formula>"NO CUMPLE"</formula>
    </cfRule>
  </conditionalFormatting>
  <conditionalFormatting sqref="J17">
    <cfRule type="cellIs" dxfId="98" priority="10" operator="equal">
      <formula>"NO CUMPLE"</formula>
    </cfRule>
  </conditionalFormatting>
  <conditionalFormatting sqref="F15">
    <cfRule type="cellIs" dxfId="97" priority="11" operator="equal">
      <formula>"NO CUMPLE"</formula>
    </cfRule>
  </conditionalFormatting>
  <conditionalFormatting sqref="F14">
    <cfRule type="cellIs" dxfId="96" priority="12" operator="equal">
      <formula>"NO CUMPLE"</formula>
    </cfRule>
  </conditionalFormatting>
  <conditionalFormatting sqref="F6 F8:F13">
    <cfRule type="cellIs" dxfId="95" priority="13" operator="equal">
      <formula>"NO CUMPLE"</formula>
    </cfRule>
  </conditionalFormatting>
  <conditionalFormatting sqref="J7:J16">
    <cfRule type="cellIs" dxfId="94" priority="14" operator="equal">
      <formula>"NO CUMPLE"</formula>
    </cfRule>
  </conditionalFormatting>
  <conditionalFormatting sqref="F7">
    <cfRule type="cellIs" dxfId="93" priority="1" operator="equal">
      <formula>"NO CUMPLE"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73"/>
  <sheetViews>
    <sheetView zoomScale="55" zoomScaleNormal="55" workbookViewId="0">
      <selection activeCell="M14" sqref="M14"/>
    </sheetView>
  </sheetViews>
  <sheetFormatPr baseColWidth="10" defaultColWidth="14.42578125" defaultRowHeight="15" customHeight="1" x14ac:dyDescent="0.2"/>
  <cols>
    <col min="1" max="1" width="3.7109375" style="195" customWidth="1"/>
    <col min="2" max="2" width="13.85546875" style="195" customWidth="1"/>
    <col min="3" max="3" width="41.85546875" style="195" customWidth="1"/>
    <col min="4" max="4" width="87.85546875" style="195" customWidth="1"/>
    <col min="5" max="5" width="13" style="195" customWidth="1"/>
    <col min="6" max="6" width="24.28515625" style="195" customWidth="1"/>
    <col min="7" max="7" width="29.85546875" style="195" customWidth="1"/>
    <col min="8" max="8" width="26" style="195" customWidth="1"/>
    <col min="9" max="9" width="13.5703125" style="195" customWidth="1"/>
    <col min="10" max="10" width="12.28515625" style="195" customWidth="1"/>
    <col min="11" max="11" width="13.5703125" style="195" customWidth="1"/>
    <col min="12" max="12" width="19" style="195" customWidth="1"/>
    <col min="13" max="13" width="72" style="195" customWidth="1"/>
    <col min="14" max="14" width="13.7109375" style="195" customWidth="1"/>
    <col min="15" max="15" width="30.140625" style="195" customWidth="1"/>
    <col min="16" max="16" width="26.42578125" style="195" customWidth="1"/>
    <col min="17" max="17" width="26.28515625" style="195" customWidth="1"/>
    <col min="18" max="24" width="7.5703125" style="195" customWidth="1"/>
    <col min="25" max="25" width="20.5703125" style="195" customWidth="1"/>
    <col min="26" max="26" width="15" style="195" customWidth="1"/>
    <col min="27" max="27" width="9.42578125" style="195" customWidth="1"/>
    <col min="28" max="28" width="8.140625" style="195" customWidth="1"/>
    <col min="29" max="29" width="13.5703125" style="195" customWidth="1"/>
    <col min="30" max="30" width="12.5703125" style="195" customWidth="1"/>
    <col min="31" max="31" width="72" style="195" customWidth="1"/>
    <col min="32" max="32" width="13.7109375" style="195" customWidth="1"/>
    <col min="33" max="33" width="33" style="195" customWidth="1"/>
    <col min="34" max="34" width="30.28515625" style="195" customWidth="1"/>
    <col min="35" max="35" width="38.42578125" style="195" customWidth="1"/>
    <col min="36" max="42" width="7.5703125" style="195" customWidth="1"/>
    <col min="43" max="43" width="20.5703125" style="195" customWidth="1"/>
    <col min="44" max="44" width="15" style="195" customWidth="1"/>
    <col min="45" max="46" width="11.42578125" style="195" customWidth="1"/>
    <col min="47" max="47" width="13.5703125" style="195" customWidth="1"/>
    <col min="48" max="48" width="12.5703125" style="195" customWidth="1"/>
    <col min="49" max="49" width="72" style="195" customWidth="1"/>
    <col min="50" max="50" width="13.7109375" style="195" customWidth="1"/>
    <col min="51" max="51" width="44" style="195" customWidth="1"/>
    <col min="52" max="52" width="17.85546875" style="195" customWidth="1"/>
    <col min="53" max="53" width="20.5703125" style="195" customWidth="1"/>
    <col min="54" max="60" width="7.5703125" style="195" customWidth="1"/>
    <col min="61" max="61" width="20.5703125" style="195" customWidth="1"/>
    <col min="62" max="62" width="15" style="195" customWidth="1"/>
    <col min="63" max="64" width="11.42578125" style="195" customWidth="1"/>
    <col min="65" max="65" width="13.5703125" style="195" customWidth="1"/>
    <col min="66" max="66" width="12.5703125" style="195" customWidth="1"/>
    <col min="67" max="67" width="72" style="195" customWidth="1"/>
    <col min="68" max="68" width="13.7109375" style="195" customWidth="1"/>
    <col min="69" max="69" width="32.5703125" style="195" customWidth="1"/>
    <col min="70" max="70" width="27.7109375" style="195" customWidth="1"/>
    <col min="71" max="71" width="20.5703125" style="195" customWidth="1"/>
    <col min="72" max="78" width="7.5703125" style="195" customWidth="1"/>
    <col min="79" max="79" width="20.5703125" style="195" customWidth="1"/>
    <col min="80" max="80" width="15" style="195" customWidth="1"/>
    <col min="81" max="82" width="11.42578125" style="195" customWidth="1"/>
    <col min="83" max="83" width="13.5703125" style="195" customWidth="1"/>
    <col min="84" max="84" width="12.5703125" style="195" customWidth="1"/>
    <col min="85" max="85" width="72" style="195" customWidth="1"/>
    <col min="86" max="86" width="20.7109375" style="195" customWidth="1"/>
    <col min="87" max="87" width="36.28515625" style="195" customWidth="1"/>
    <col min="88" max="88" width="34" style="195" customWidth="1"/>
    <col min="89" max="89" width="20.5703125" style="195" customWidth="1"/>
    <col min="90" max="96" width="7.5703125" style="195" customWidth="1"/>
    <col min="97" max="97" width="20.5703125" style="195" customWidth="1"/>
    <col min="98" max="98" width="15" style="195" customWidth="1"/>
    <col min="99" max="100" width="11.42578125" style="195" customWidth="1"/>
    <col min="101" max="101" width="13.5703125" style="195" customWidth="1"/>
    <col min="102" max="102" width="12.5703125" style="195" customWidth="1"/>
    <col min="103" max="103" width="72" style="195" customWidth="1"/>
    <col min="104" max="104" width="13.7109375" style="195" customWidth="1"/>
    <col min="105" max="105" width="36.140625" style="195" customWidth="1"/>
    <col min="106" max="106" width="36.28515625" style="195" customWidth="1"/>
    <col min="107" max="107" width="20.5703125" style="195" customWidth="1"/>
    <col min="108" max="114" width="7.5703125" style="195" customWidth="1"/>
    <col min="115" max="115" width="20.5703125" style="195" customWidth="1"/>
    <col min="116" max="116" width="15" style="195" customWidth="1"/>
    <col min="117" max="118" width="11.42578125" style="195" customWidth="1"/>
    <col min="119" max="119" width="13.5703125" style="195" customWidth="1"/>
    <col min="120" max="120" width="12.5703125" style="195" customWidth="1"/>
    <col min="121" max="121" width="72" style="195" customWidth="1"/>
    <col min="122" max="122" width="13.7109375" style="195" customWidth="1"/>
    <col min="123" max="123" width="32" style="195" customWidth="1"/>
    <col min="124" max="124" width="30.5703125" style="195" customWidth="1"/>
    <col min="125" max="125" width="20.5703125" style="195" customWidth="1"/>
    <col min="126" max="132" width="7.5703125" style="195" customWidth="1"/>
    <col min="133" max="133" width="20.5703125" style="195" customWidth="1"/>
    <col min="134" max="134" width="15" style="195" customWidth="1"/>
    <col min="135" max="136" width="11.42578125" style="195" customWidth="1"/>
    <col min="137" max="137" width="13.5703125" style="195" customWidth="1"/>
    <col min="138" max="138" width="12.5703125" style="195" customWidth="1"/>
    <col min="139" max="139" width="72" style="195" customWidth="1"/>
    <col min="140" max="140" width="13.7109375" style="195" customWidth="1"/>
    <col min="141" max="141" width="25" style="195" customWidth="1"/>
    <col min="142" max="142" width="42" style="195" customWidth="1"/>
    <col min="143" max="143" width="20.5703125" style="195" customWidth="1"/>
    <col min="144" max="150" width="7.5703125" style="195" customWidth="1"/>
    <col min="151" max="151" width="20.5703125" style="195" customWidth="1"/>
    <col min="152" max="152" width="15" style="195" customWidth="1"/>
    <col min="153" max="154" width="11.42578125" style="195" customWidth="1"/>
    <col min="155" max="155" width="13.5703125" style="195" customWidth="1"/>
    <col min="156" max="156" width="12.5703125" style="195" customWidth="1"/>
    <col min="157" max="157" width="72" style="195" customWidth="1"/>
    <col min="158" max="158" width="13.7109375" style="195" customWidth="1"/>
    <col min="159" max="159" width="27.5703125" style="195" customWidth="1"/>
    <col min="160" max="160" width="35.7109375" style="195" customWidth="1"/>
    <col min="161" max="161" width="20.5703125" style="195" customWidth="1"/>
    <col min="162" max="168" width="7.5703125" style="195" customWidth="1"/>
    <col min="169" max="169" width="20.5703125" style="195" customWidth="1"/>
    <col min="170" max="170" width="15" style="195" customWidth="1"/>
    <col min="171" max="173" width="11.42578125" style="195" customWidth="1"/>
    <col min="174" max="16384" width="14.42578125" style="195"/>
  </cols>
  <sheetData>
    <row r="1" spans="1:173" ht="12.75" customHeight="1" thickBot="1" x14ac:dyDescent="0.2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row>
    <row r="2" spans="1:173" ht="13.5" customHeight="1" thickTop="1" x14ac:dyDescent="0.2">
      <c r="A2" s="111"/>
      <c r="B2" s="111"/>
      <c r="C2" s="111"/>
      <c r="D2" s="111"/>
      <c r="E2" s="111"/>
      <c r="F2" s="111"/>
      <c r="G2" s="111"/>
      <c r="H2" s="111"/>
      <c r="I2" s="111"/>
      <c r="J2" s="111"/>
      <c r="K2" s="446">
        <v>1</v>
      </c>
      <c r="L2" s="446" t="s">
        <v>4</v>
      </c>
      <c r="M2" s="445" t="str">
        <f>VLOOKUP(K2,LISTA_OFERENTES,2,FALSE)</f>
        <v>FERNANDO BOHORQUEZ Y CIA S.A.S.</v>
      </c>
      <c r="N2" s="430"/>
      <c r="O2" s="430"/>
      <c r="P2" s="431"/>
      <c r="Q2" s="111"/>
      <c r="R2" s="111"/>
      <c r="S2" s="111"/>
      <c r="T2" s="111"/>
      <c r="U2" s="111"/>
      <c r="V2" s="111"/>
      <c r="W2" s="111"/>
      <c r="X2" s="111"/>
      <c r="Y2" s="111"/>
      <c r="Z2" s="111"/>
      <c r="AA2" s="111"/>
      <c r="AB2" s="111"/>
      <c r="AC2" s="446">
        <v>2</v>
      </c>
      <c r="AD2" s="446" t="s">
        <v>4</v>
      </c>
      <c r="AE2" s="445" t="str">
        <f>VLOOKUP(AC2,LISTA_OFERENTES,2,FALSE)</f>
        <v>INVERSIONES GUERFOR S.A.S</v>
      </c>
      <c r="AF2" s="430"/>
      <c r="AG2" s="430"/>
      <c r="AH2" s="431"/>
      <c r="AI2" s="111"/>
      <c r="AJ2" s="111"/>
      <c r="AK2" s="111"/>
      <c r="AL2" s="111"/>
      <c r="AM2" s="111"/>
      <c r="AN2" s="111"/>
      <c r="AO2" s="111"/>
      <c r="AP2" s="111"/>
      <c r="AQ2" s="111"/>
      <c r="AR2" s="111"/>
      <c r="AS2" s="111"/>
      <c r="AT2" s="111"/>
      <c r="AU2" s="446">
        <v>3</v>
      </c>
      <c r="AV2" s="446" t="s">
        <v>4</v>
      </c>
      <c r="AW2" s="445" t="str">
        <f>VLOOKUP(AU2,LISTA_OFERENTES,2,FALSE)</f>
        <v>KASSANI DISEÑO SAS</v>
      </c>
      <c r="AX2" s="430"/>
      <c r="AY2" s="430"/>
      <c r="AZ2" s="431"/>
      <c r="BA2" s="111"/>
      <c r="BB2" s="111"/>
      <c r="BC2" s="111"/>
      <c r="BD2" s="111"/>
      <c r="BE2" s="111"/>
      <c r="BF2" s="111"/>
      <c r="BG2" s="111"/>
      <c r="BH2" s="111"/>
      <c r="BI2" s="111"/>
      <c r="BJ2" s="111"/>
      <c r="BK2" s="111"/>
      <c r="BL2" s="111"/>
      <c r="BM2" s="446">
        <v>4</v>
      </c>
      <c r="BN2" s="446" t="s">
        <v>4</v>
      </c>
      <c r="BO2" s="445" t="str">
        <f>VLOOKUP(BM2,LISTA_OFERENTES,2,FALSE)</f>
        <v>K10 DESIGN S.A.S</v>
      </c>
      <c r="BP2" s="430"/>
      <c r="BQ2" s="430"/>
      <c r="BR2" s="431"/>
      <c r="BS2" s="111"/>
      <c r="BT2" s="111"/>
      <c r="BU2" s="111"/>
      <c r="BV2" s="111"/>
      <c r="BW2" s="111"/>
      <c r="BX2" s="111"/>
      <c r="BY2" s="111"/>
      <c r="BZ2" s="111"/>
      <c r="CA2" s="111"/>
      <c r="CB2" s="111"/>
      <c r="CC2" s="111"/>
      <c r="CD2" s="111"/>
      <c r="CE2" s="446">
        <v>5</v>
      </c>
      <c r="CF2" s="446" t="s">
        <v>4</v>
      </c>
      <c r="CG2" s="445" t="str">
        <f>VLOOKUP(CE2,LISTA_OFERENTES,2,FALSE)</f>
        <v>MUMA S.A.S</v>
      </c>
      <c r="CH2" s="430"/>
      <c r="CI2" s="430"/>
      <c r="CJ2" s="431"/>
      <c r="CK2" s="111"/>
      <c r="CL2" s="111"/>
      <c r="CM2" s="111"/>
      <c r="CN2" s="111"/>
      <c r="CO2" s="111"/>
      <c r="CP2" s="111"/>
      <c r="CQ2" s="111"/>
      <c r="CR2" s="111"/>
      <c r="CS2" s="111"/>
      <c r="CT2" s="111"/>
      <c r="CU2" s="111"/>
      <c r="CV2" s="111"/>
      <c r="CW2" s="446">
        <v>6</v>
      </c>
      <c r="CX2" s="446" t="s">
        <v>4</v>
      </c>
      <c r="CY2" s="445" t="str">
        <f>VLOOKUP(CW2,LISTA_OFERENTES,2,FALSE)</f>
        <v>SOLINOFF CORPORATION S.A.S</v>
      </c>
      <c r="CZ2" s="430"/>
      <c r="DA2" s="430"/>
      <c r="DB2" s="431"/>
      <c r="DC2" s="111"/>
      <c r="DD2" s="111"/>
      <c r="DE2" s="111"/>
      <c r="DF2" s="111"/>
      <c r="DG2" s="111"/>
      <c r="DH2" s="111"/>
      <c r="DI2" s="111"/>
      <c r="DJ2" s="111"/>
      <c r="DK2" s="111"/>
      <c r="DL2" s="111"/>
      <c r="DM2" s="111"/>
      <c r="DN2" s="111"/>
      <c r="DO2" s="446">
        <v>7</v>
      </c>
      <c r="DP2" s="446" t="s">
        <v>4</v>
      </c>
      <c r="DQ2" s="445" t="str">
        <f>VLOOKUP(DO2,LISTA_OFERENTES,2,FALSE)</f>
        <v>MUEBLES ROMERO SAS</v>
      </c>
      <c r="DR2" s="430"/>
      <c r="DS2" s="430"/>
      <c r="DT2" s="431"/>
      <c r="DU2" s="111"/>
      <c r="DV2" s="111"/>
      <c r="DW2" s="111"/>
      <c r="DX2" s="111"/>
      <c r="DY2" s="111"/>
      <c r="DZ2" s="111"/>
      <c r="EA2" s="111"/>
      <c r="EB2" s="111"/>
      <c r="EC2" s="111"/>
      <c r="ED2" s="111"/>
      <c r="EE2" s="111"/>
      <c r="EF2" s="111"/>
      <c r="EG2" s="446">
        <v>8</v>
      </c>
      <c r="EH2" s="446" t="s">
        <v>4</v>
      </c>
      <c r="EI2" s="445" t="str">
        <f>VLOOKUP(EG2,LISTA_OFERENTES,2,FALSE)</f>
        <v>FAMOC DEPANEL S.A.</v>
      </c>
      <c r="EJ2" s="430"/>
      <c r="EK2" s="430"/>
      <c r="EL2" s="431"/>
      <c r="EM2" s="111"/>
      <c r="EN2" s="111"/>
      <c r="EO2" s="111"/>
      <c r="EP2" s="111"/>
      <c r="EQ2" s="111"/>
      <c r="ER2" s="111"/>
      <c r="ES2" s="111"/>
      <c r="ET2" s="111"/>
      <c r="EU2" s="111"/>
      <c r="EV2" s="111"/>
      <c r="EW2" s="111"/>
      <c r="EX2" s="111"/>
      <c r="EY2" s="446">
        <v>9</v>
      </c>
      <c r="EZ2" s="446" t="s">
        <v>4</v>
      </c>
      <c r="FA2" s="445" t="str">
        <f>VLOOKUP(EY2,LISTA_OFERENTES,2,FALSE)</f>
        <v>DIANA LEGUIZAMON</v>
      </c>
      <c r="FB2" s="430"/>
      <c r="FC2" s="430"/>
      <c r="FD2" s="431"/>
      <c r="FE2" s="111"/>
      <c r="FF2" s="111"/>
      <c r="FG2" s="111"/>
      <c r="FH2" s="111"/>
      <c r="FI2" s="111"/>
      <c r="FJ2" s="111"/>
      <c r="FK2" s="111"/>
      <c r="FL2" s="111"/>
      <c r="FM2" s="111"/>
      <c r="FN2" s="111"/>
      <c r="FO2" s="111"/>
      <c r="FP2" s="111"/>
      <c r="FQ2" s="111"/>
    </row>
    <row r="3" spans="1:173" ht="53.25" customHeight="1" thickBot="1" x14ac:dyDescent="0.25">
      <c r="A3" s="111"/>
      <c r="B3" s="111"/>
      <c r="C3" s="111"/>
      <c r="D3" s="111"/>
      <c r="E3" s="111"/>
      <c r="F3" s="111"/>
      <c r="G3" s="111"/>
      <c r="H3" s="111"/>
      <c r="I3" s="111"/>
      <c r="J3" s="111"/>
      <c r="K3" s="444"/>
      <c r="L3" s="444"/>
      <c r="M3" s="434"/>
      <c r="N3" s="435"/>
      <c r="O3" s="435"/>
      <c r="P3" s="436"/>
      <c r="Q3" s="111"/>
      <c r="R3" s="111"/>
      <c r="S3" s="111"/>
      <c r="T3" s="111"/>
      <c r="U3" s="111"/>
      <c r="V3" s="111"/>
      <c r="W3" s="111"/>
      <c r="X3" s="111"/>
      <c r="Y3" s="111"/>
      <c r="Z3" s="111"/>
      <c r="AA3" s="111"/>
      <c r="AB3" s="111"/>
      <c r="AC3" s="444"/>
      <c r="AD3" s="444"/>
      <c r="AE3" s="434"/>
      <c r="AF3" s="435"/>
      <c r="AG3" s="435"/>
      <c r="AH3" s="436"/>
      <c r="AI3" s="111"/>
      <c r="AJ3" s="111"/>
      <c r="AK3" s="111"/>
      <c r="AL3" s="111"/>
      <c r="AM3" s="111"/>
      <c r="AN3" s="111"/>
      <c r="AO3" s="111"/>
      <c r="AP3" s="111"/>
      <c r="AQ3" s="111"/>
      <c r="AR3" s="111"/>
      <c r="AS3" s="111"/>
      <c r="AT3" s="111"/>
      <c r="AU3" s="444"/>
      <c r="AV3" s="444"/>
      <c r="AW3" s="434"/>
      <c r="AX3" s="435"/>
      <c r="AY3" s="435"/>
      <c r="AZ3" s="436"/>
      <c r="BA3" s="111"/>
      <c r="BB3" s="111"/>
      <c r="BC3" s="111"/>
      <c r="BD3" s="111"/>
      <c r="BE3" s="111"/>
      <c r="BF3" s="111"/>
      <c r="BG3" s="111"/>
      <c r="BH3" s="111"/>
      <c r="BI3" s="111"/>
      <c r="BJ3" s="111"/>
      <c r="BK3" s="111"/>
      <c r="BL3" s="111"/>
      <c r="BM3" s="444"/>
      <c r="BN3" s="444"/>
      <c r="BO3" s="434"/>
      <c r="BP3" s="435"/>
      <c r="BQ3" s="435"/>
      <c r="BR3" s="436"/>
      <c r="BS3" s="111"/>
      <c r="BT3" s="111"/>
      <c r="BU3" s="111"/>
      <c r="BV3" s="111"/>
      <c r="BW3" s="111"/>
      <c r="BX3" s="111"/>
      <c r="BY3" s="111"/>
      <c r="BZ3" s="111"/>
      <c r="CA3" s="111"/>
      <c r="CB3" s="111"/>
      <c r="CC3" s="111"/>
      <c r="CD3" s="111"/>
      <c r="CE3" s="444"/>
      <c r="CF3" s="444"/>
      <c r="CG3" s="434"/>
      <c r="CH3" s="435"/>
      <c r="CI3" s="435"/>
      <c r="CJ3" s="436"/>
      <c r="CK3" s="111"/>
      <c r="CL3" s="111"/>
      <c r="CM3" s="111"/>
      <c r="CN3" s="111"/>
      <c r="CO3" s="111"/>
      <c r="CP3" s="111"/>
      <c r="CQ3" s="111"/>
      <c r="CR3" s="111"/>
      <c r="CS3" s="111"/>
      <c r="CT3" s="111"/>
      <c r="CU3" s="111"/>
      <c r="CV3" s="111"/>
      <c r="CW3" s="444"/>
      <c r="CX3" s="444"/>
      <c r="CY3" s="434"/>
      <c r="CZ3" s="435"/>
      <c r="DA3" s="435"/>
      <c r="DB3" s="436"/>
      <c r="DC3" s="111"/>
      <c r="DD3" s="111"/>
      <c r="DE3" s="111"/>
      <c r="DF3" s="111"/>
      <c r="DG3" s="111"/>
      <c r="DH3" s="111"/>
      <c r="DI3" s="111"/>
      <c r="DJ3" s="111"/>
      <c r="DK3" s="111"/>
      <c r="DL3" s="111"/>
      <c r="DM3" s="111"/>
      <c r="DN3" s="111"/>
      <c r="DO3" s="444"/>
      <c r="DP3" s="444"/>
      <c r="DQ3" s="434"/>
      <c r="DR3" s="435"/>
      <c r="DS3" s="435"/>
      <c r="DT3" s="436"/>
      <c r="DU3" s="111"/>
      <c r="DV3" s="111"/>
      <c r="DW3" s="111"/>
      <c r="DX3" s="111"/>
      <c r="DY3" s="111"/>
      <c r="DZ3" s="111"/>
      <c r="EA3" s="111"/>
      <c r="EB3" s="111"/>
      <c r="EC3" s="111"/>
      <c r="ED3" s="111"/>
      <c r="EE3" s="111"/>
      <c r="EF3" s="111"/>
      <c r="EG3" s="444"/>
      <c r="EH3" s="444"/>
      <c r="EI3" s="434"/>
      <c r="EJ3" s="435"/>
      <c r="EK3" s="435"/>
      <c r="EL3" s="436"/>
      <c r="EM3" s="111"/>
      <c r="EN3" s="111"/>
      <c r="EO3" s="111"/>
      <c r="EP3" s="111"/>
      <c r="EQ3" s="111"/>
      <c r="ER3" s="111"/>
      <c r="ES3" s="111"/>
      <c r="ET3" s="111"/>
      <c r="EU3" s="111"/>
      <c r="EV3" s="111"/>
      <c r="EW3" s="111"/>
      <c r="EX3" s="111"/>
      <c r="EY3" s="444"/>
      <c r="EZ3" s="444"/>
      <c r="FA3" s="434"/>
      <c r="FB3" s="435"/>
      <c r="FC3" s="435"/>
      <c r="FD3" s="436"/>
      <c r="FE3" s="111"/>
      <c r="FF3" s="111"/>
      <c r="FG3" s="111"/>
      <c r="FH3" s="111"/>
      <c r="FI3" s="111"/>
      <c r="FJ3" s="111"/>
      <c r="FK3" s="111"/>
      <c r="FL3" s="111"/>
      <c r="FM3" s="111"/>
      <c r="FN3" s="111"/>
      <c r="FO3" s="111"/>
      <c r="FP3" s="111"/>
      <c r="FQ3" s="111"/>
    </row>
    <row r="4" spans="1:173" ht="74.25" customHeight="1" thickTop="1" thickBot="1" x14ac:dyDescent="0.25">
      <c r="A4" s="111"/>
      <c r="B4" s="447" t="s">
        <v>83</v>
      </c>
      <c r="C4" s="431"/>
      <c r="D4" s="439" t="s">
        <v>0</v>
      </c>
      <c r="E4" s="440"/>
      <c r="F4" s="440"/>
      <c r="G4" s="440"/>
      <c r="H4" s="441"/>
      <c r="I4" s="111"/>
      <c r="J4" s="111"/>
      <c r="K4" s="447" t="s">
        <v>84</v>
      </c>
      <c r="L4" s="431"/>
      <c r="M4" s="439" t="s">
        <v>0</v>
      </c>
      <c r="N4" s="440"/>
      <c r="O4" s="440"/>
      <c r="P4" s="440"/>
      <c r="Q4" s="441"/>
      <c r="R4" s="437" t="s">
        <v>85</v>
      </c>
      <c r="S4" s="437" t="s">
        <v>86</v>
      </c>
      <c r="T4" s="437" t="s">
        <v>87</v>
      </c>
      <c r="U4" s="437" t="s">
        <v>88</v>
      </c>
      <c r="V4" s="442" t="s">
        <v>89</v>
      </c>
      <c r="W4" s="442" t="s">
        <v>90</v>
      </c>
      <c r="X4" s="437" t="s">
        <v>91</v>
      </c>
      <c r="Y4" s="437" t="s">
        <v>92</v>
      </c>
      <c r="Z4" s="437" t="s">
        <v>93</v>
      </c>
      <c r="AA4" s="111"/>
      <c r="AB4" s="111"/>
      <c r="AC4" s="447" t="s">
        <v>84</v>
      </c>
      <c r="AD4" s="431"/>
      <c r="AE4" s="439" t="s">
        <v>0</v>
      </c>
      <c r="AF4" s="440"/>
      <c r="AG4" s="440"/>
      <c r="AH4" s="440"/>
      <c r="AI4" s="441"/>
      <c r="AJ4" s="437" t="s">
        <v>85</v>
      </c>
      <c r="AK4" s="437" t="s">
        <v>86</v>
      </c>
      <c r="AL4" s="437" t="s">
        <v>87</v>
      </c>
      <c r="AM4" s="437" t="s">
        <v>88</v>
      </c>
      <c r="AN4" s="442" t="s">
        <v>89</v>
      </c>
      <c r="AO4" s="442" t="s">
        <v>90</v>
      </c>
      <c r="AP4" s="437" t="s">
        <v>91</v>
      </c>
      <c r="AQ4" s="437" t="s">
        <v>92</v>
      </c>
      <c r="AR4" s="437" t="s">
        <v>93</v>
      </c>
      <c r="AS4" s="111"/>
      <c r="AT4" s="111"/>
      <c r="AU4" s="447" t="s">
        <v>84</v>
      </c>
      <c r="AV4" s="431"/>
      <c r="AW4" s="439" t="s">
        <v>0</v>
      </c>
      <c r="AX4" s="440"/>
      <c r="AY4" s="440"/>
      <c r="AZ4" s="440"/>
      <c r="BA4" s="441"/>
      <c r="BB4" s="437" t="s">
        <v>85</v>
      </c>
      <c r="BC4" s="437" t="s">
        <v>86</v>
      </c>
      <c r="BD4" s="437" t="s">
        <v>87</v>
      </c>
      <c r="BE4" s="437" t="s">
        <v>88</v>
      </c>
      <c r="BF4" s="442" t="s">
        <v>89</v>
      </c>
      <c r="BG4" s="442" t="s">
        <v>90</v>
      </c>
      <c r="BH4" s="437" t="s">
        <v>91</v>
      </c>
      <c r="BI4" s="437" t="s">
        <v>92</v>
      </c>
      <c r="BJ4" s="437" t="s">
        <v>93</v>
      </c>
      <c r="BK4" s="111"/>
      <c r="BL4" s="111"/>
      <c r="BM4" s="447" t="s">
        <v>84</v>
      </c>
      <c r="BN4" s="431"/>
      <c r="BO4" s="439" t="s">
        <v>0</v>
      </c>
      <c r="BP4" s="440"/>
      <c r="BQ4" s="440"/>
      <c r="BR4" s="440"/>
      <c r="BS4" s="441"/>
      <c r="BT4" s="437" t="s">
        <v>85</v>
      </c>
      <c r="BU4" s="437" t="s">
        <v>86</v>
      </c>
      <c r="BV4" s="437" t="s">
        <v>87</v>
      </c>
      <c r="BW4" s="437" t="s">
        <v>88</v>
      </c>
      <c r="BX4" s="442" t="s">
        <v>89</v>
      </c>
      <c r="BY4" s="442" t="s">
        <v>90</v>
      </c>
      <c r="BZ4" s="437" t="s">
        <v>91</v>
      </c>
      <c r="CA4" s="437" t="s">
        <v>92</v>
      </c>
      <c r="CB4" s="437" t="s">
        <v>93</v>
      </c>
      <c r="CC4" s="111"/>
      <c r="CD4" s="111"/>
      <c r="CE4" s="447" t="s">
        <v>84</v>
      </c>
      <c r="CF4" s="431"/>
      <c r="CG4" s="439" t="s">
        <v>0</v>
      </c>
      <c r="CH4" s="440"/>
      <c r="CI4" s="440"/>
      <c r="CJ4" s="440"/>
      <c r="CK4" s="441"/>
      <c r="CL4" s="437" t="s">
        <v>85</v>
      </c>
      <c r="CM4" s="437" t="s">
        <v>86</v>
      </c>
      <c r="CN4" s="437" t="s">
        <v>87</v>
      </c>
      <c r="CO4" s="437" t="s">
        <v>88</v>
      </c>
      <c r="CP4" s="442" t="s">
        <v>89</v>
      </c>
      <c r="CQ4" s="442" t="s">
        <v>90</v>
      </c>
      <c r="CR4" s="437" t="s">
        <v>91</v>
      </c>
      <c r="CS4" s="437" t="s">
        <v>92</v>
      </c>
      <c r="CT4" s="437" t="s">
        <v>93</v>
      </c>
      <c r="CU4" s="111"/>
      <c r="CV4" s="111"/>
      <c r="CW4" s="447" t="s">
        <v>84</v>
      </c>
      <c r="CX4" s="431"/>
      <c r="CY4" s="439" t="s">
        <v>0</v>
      </c>
      <c r="CZ4" s="440"/>
      <c r="DA4" s="440"/>
      <c r="DB4" s="440"/>
      <c r="DC4" s="441"/>
      <c r="DD4" s="437" t="s">
        <v>85</v>
      </c>
      <c r="DE4" s="437" t="s">
        <v>86</v>
      </c>
      <c r="DF4" s="437" t="s">
        <v>87</v>
      </c>
      <c r="DG4" s="437" t="s">
        <v>88</v>
      </c>
      <c r="DH4" s="442" t="s">
        <v>89</v>
      </c>
      <c r="DI4" s="442" t="s">
        <v>90</v>
      </c>
      <c r="DJ4" s="437" t="s">
        <v>91</v>
      </c>
      <c r="DK4" s="437" t="s">
        <v>92</v>
      </c>
      <c r="DL4" s="437" t="s">
        <v>93</v>
      </c>
      <c r="DM4" s="111"/>
      <c r="DN4" s="111"/>
      <c r="DO4" s="447" t="s">
        <v>84</v>
      </c>
      <c r="DP4" s="431"/>
      <c r="DQ4" s="439" t="s">
        <v>0</v>
      </c>
      <c r="DR4" s="440"/>
      <c r="DS4" s="440"/>
      <c r="DT4" s="440"/>
      <c r="DU4" s="441"/>
      <c r="DV4" s="437" t="s">
        <v>85</v>
      </c>
      <c r="DW4" s="437" t="s">
        <v>86</v>
      </c>
      <c r="DX4" s="437" t="s">
        <v>87</v>
      </c>
      <c r="DY4" s="437" t="s">
        <v>88</v>
      </c>
      <c r="DZ4" s="442" t="s">
        <v>89</v>
      </c>
      <c r="EA4" s="442" t="s">
        <v>90</v>
      </c>
      <c r="EB4" s="437" t="s">
        <v>91</v>
      </c>
      <c r="EC4" s="437" t="s">
        <v>92</v>
      </c>
      <c r="ED4" s="437" t="s">
        <v>93</v>
      </c>
      <c r="EE4" s="111"/>
      <c r="EF4" s="111"/>
      <c r="EG4" s="447" t="s">
        <v>84</v>
      </c>
      <c r="EH4" s="431"/>
      <c r="EI4" s="439" t="s">
        <v>0</v>
      </c>
      <c r="EJ4" s="440"/>
      <c r="EK4" s="440"/>
      <c r="EL4" s="440"/>
      <c r="EM4" s="441"/>
      <c r="EN4" s="437" t="s">
        <v>85</v>
      </c>
      <c r="EO4" s="437" t="s">
        <v>86</v>
      </c>
      <c r="EP4" s="437" t="s">
        <v>87</v>
      </c>
      <c r="EQ4" s="437" t="s">
        <v>88</v>
      </c>
      <c r="ER4" s="442" t="s">
        <v>89</v>
      </c>
      <c r="ES4" s="442" t="s">
        <v>90</v>
      </c>
      <c r="ET4" s="437" t="s">
        <v>91</v>
      </c>
      <c r="EU4" s="437" t="s">
        <v>92</v>
      </c>
      <c r="EV4" s="437" t="s">
        <v>93</v>
      </c>
      <c r="EW4" s="111"/>
      <c r="EX4" s="111"/>
      <c r="EY4" s="447" t="s">
        <v>84</v>
      </c>
      <c r="EZ4" s="431"/>
      <c r="FA4" s="439" t="s">
        <v>0</v>
      </c>
      <c r="FB4" s="440"/>
      <c r="FC4" s="440"/>
      <c r="FD4" s="440"/>
      <c r="FE4" s="441"/>
      <c r="FF4" s="437" t="s">
        <v>85</v>
      </c>
      <c r="FG4" s="437" t="s">
        <v>86</v>
      </c>
      <c r="FH4" s="437" t="s">
        <v>87</v>
      </c>
      <c r="FI4" s="437" t="s">
        <v>88</v>
      </c>
      <c r="FJ4" s="442" t="s">
        <v>89</v>
      </c>
      <c r="FK4" s="442" t="s">
        <v>90</v>
      </c>
      <c r="FL4" s="437" t="s">
        <v>91</v>
      </c>
      <c r="FM4" s="437" t="s">
        <v>92</v>
      </c>
      <c r="FN4" s="437" t="s">
        <v>93</v>
      </c>
      <c r="FO4" s="111"/>
      <c r="FP4" s="111"/>
      <c r="FQ4" s="111"/>
    </row>
    <row r="5" spans="1:173" ht="13.5" customHeight="1" thickTop="1" x14ac:dyDescent="0.2">
      <c r="A5" s="111"/>
      <c r="B5" s="432"/>
      <c r="C5" s="433"/>
      <c r="D5" s="429" t="s">
        <v>94</v>
      </c>
      <c r="E5" s="430"/>
      <c r="F5" s="430"/>
      <c r="G5" s="430"/>
      <c r="H5" s="431"/>
      <c r="I5" s="111"/>
      <c r="J5" s="111"/>
      <c r="K5" s="432"/>
      <c r="L5" s="433"/>
      <c r="M5" s="429" t="s">
        <v>94</v>
      </c>
      <c r="N5" s="430"/>
      <c r="O5" s="430"/>
      <c r="P5" s="430"/>
      <c r="Q5" s="431"/>
      <c r="R5" s="438"/>
      <c r="S5" s="438"/>
      <c r="T5" s="438"/>
      <c r="U5" s="438"/>
      <c r="V5" s="438"/>
      <c r="W5" s="438"/>
      <c r="X5" s="438"/>
      <c r="Y5" s="438"/>
      <c r="Z5" s="438"/>
      <c r="AA5" s="111"/>
      <c r="AB5" s="111"/>
      <c r="AC5" s="432"/>
      <c r="AD5" s="433"/>
      <c r="AE5" s="429" t="s">
        <v>94</v>
      </c>
      <c r="AF5" s="430"/>
      <c r="AG5" s="430"/>
      <c r="AH5" s="430"/>
      <c r="AI5" s="431"/>
      <c r="AJ5" s="438"/>
      <c r="AK5" s="438"/>
      <c r="AL5" s="438"/>
      <c r="AM5" s="438"/>
      <c r="AN5" s="438"/>
      <c r="AO5" s="438"/>
      <c r="AP5" s="438"/>
      <c r="AQ5" s="438"/>
      <c r="AR5" s="438"/>
      <c r="AS5" s="111"/>
      <c r="AT5" s="111"/>
      <c r="AU5" s="432"/>
      <c r="AV5" s="433"/>
      <c r="AW5" s="429" t="s">
        <v>94</v>
      </c>
      <c r="AX5" s="430"/>
      <c r="AY5" s="430"/>
      <c r="AZ5" s="430"/>
      <c r="BA5" s="431"/>
      <c r="BB5" s="438"/>
      <c r="BC5" s="438"/>
      <c r="BD5" s="438"/>
      <c r="BE5" s="438"/>
      <c r="BF5" s="438"/>
      <c r="BG5" s="438"/>
      <c r="BH5" s="438"/>
      <c r="BI5" s="438"/>
      <c r="BJ5" s="438"/>
      <c r="BK5" s="111"/>
      <c r="BL5" s="111"/>
      <c r="BM5" s="432"/>
      <c r="BN5" s="433"/>
      <c r="BO5" s="429" t="s">
        <v>94</v>
      </c>
      <c r="BP5" s="430"/>
      <c r="BQ5" s="430"/>
      <c r="BR5" s="430"/>
      <c r="BS5" s="431"/>
      <c r="BT5" s="438"/>
      <c r="BU5" s="438"/>
      <c r="BV5" s="438"/>
      <c r="BW5" s="438"/>
      <c r="BX5" s="438"/>
      <c r="BY5" s="438"/>
      <c r="BZ5" s="438"/>
      <c r="CA5" s="438"/>
      <c r="CB5" s="438"/>
      <c r="CC5" s="111"/>
      <c r="CD5" s="111"/>
      <c r="CE5" s="432"/>
      <c r="CF5" s="433"/>
      <c r="CG5" s="429" t="s">
        <v>94</v>
      </c>
      <c r="CH5" s="430"/>
      <c r="CI5" s="430"/>
      <c r="CJ5" s="430"/>
      <c r="CK5" s="431"/>
      <c r="CL5" s="438"/>
      <c r="CM5" s="438"/>
      <c r="CN5" s="438"/>
      <c r="CO5" s="438"/>
      <c r="CP5" s="438"/>
      <c r="CQ5" s="438"/>
      <c r="CR5" s="438"/>
      <c r="CS5" s="438"/>
      <c r="CT5" s="438"/>
      <c r="CU5" s="111"/>
      <c r="CV5" s="111"/>
      <c r="CW5" s="432"/>
      <c r="CX5" s="433"/>
      <c r="CY5" s="429" t="s">
        <v>94</v>
      </c>
      <c r="CZ5" s="430"/>
      <c r="DA5" s="430"/>
      <c r="DB5" s="430"/>
      <c r="DC5" s="431"/>
      <c r="DD5" s="438"/>
      <c r="DE5" s="438"/>
      <c r="DF5" s="438"/>
      <c r="DG5" s="438"/>
      <c r="DH5" s="438"/>
      <c r="DI5" s="438"/>
      <c r="DJ5" s="438"/>
      <c r="DK5" s="438"/>
      <c r="DL5" s="438"/>
      <c r="DM5" s="111"/>
      <c r="DN5" s="111"/>
      <c r="DO5" s="432"/>
      <c r="DP5" s="433"/>
      <c r="DQ5" s="429" t="s">
        <v>94</v>
      </c>
      <c r="DR5" s="430"/>
      <c r="DS5" s="430"/>
      <c r="DT5" s="430"/>
      <c r="DU5" s="431"/>
      <c r="DV5" s="438"/>
      <c r="DW5" s="438"/>
      <c r="DX5" s="438"/>
      <c r="DY5" s="438"/>
      <c r="DZ5" s="438"/>
      <c r="EA5" s="438"/>
      <c r="EB5" s="438"/>
      <c r="EC5" s="438"/>
      <c r="ED5" s="438"/>
      <c r="EE5" s="111"/>
      <c r="EF5" s="111"/>
      <c r="EG5" s="432"/>
      <c r="EH5" s="433"/>
      <c r="EI5" s="429" t="s">
        <v>94</v>
      </c>
      <c r="EJ5" s="430"/>
      <c r="EK5" s="430"/>
      <c r="EL5" s="430"/>
      <c r="EM5" s="431"/>
      <c r="EN5" s="438"/>
      <c r="EO5" s="438"/>
      <c r="EP5" s="438"/>
      <c r="EQ5" s="438"/>
      <c r="ER5" s="438"/>
      <c r="ES5" s="438"/>
      <c r="ET5" s="438"/>
      <c r="EU5" s="438"/>
      <c r="EV5" s="438"/>
      <c r="EW5" s="111"/>
      <c r="EX5" s="111"/>
      <c r="EY5" s="432"/>
      <c r="EZ5" s="433"/>
      <c r="FA5" s="429" t="s">
        <v>94</v>
      </c>
      <c r="FB5" s="430"/>
      <c r="FC5" s="430"/>
      <c r="FD5" s="430"/>
      <c r="FE5" s="431"/>
      <c r="FF5" s="438"/>
      <c r="FG5" s="438"/>
      <c r="FH5" s="438"/>
      <c r="FI5" s="438"/>
      <c r="FJ5" s="438"/>
      <c r="FK5" s="438"/>
      <c r="FL5" s="438"/>
      <c r="FM5" s="438"/>
      <c r="FN5" s="438"/>
      <c r="FO5" s="111"/>
      <c r="FP5" s="111"/>
      <c r="FQ5" s="111"/>
    </row>
    <row r="6" spans="1:173" ht="12.75" customHeight="1" x14ac:dyDescent="0.2">
      <c r="A6" s="111"/>
      <c r="B6" s="432"/>
      <c r="C6" s="433"/>
      <c r="D6" s="432"/>
      <c r="E6" s="331"/>
      <c r="F6" s="331"/>
      <c r="G6" s="331"/>
      <c r="H6" s="433"/>
      <c r="I6" s="111"/>
      <c r="J6" s="111"/>
      <c r="K6" s="432"/>
      <c r="L6" s="433"/>
      <c r="M6" s="432"/>
      <c r="N6" s="331"/>
      <c r="O6" s="331"/>
      <c r="P6" s="331"/>
      <c r="Q6" s="433"/>
      <c r="R6" s="438"/>
      <c r="S6" s="438"/>
      <c r="T6" s="438"/>
      <c r="U6" s="438"/>
      <c r="V6" s="438"/>
      <c r="W6" s="438"/>
      <c r="X6" s="438"/>
      <c r="Y6" s="438"/>
      <c r="Z6" s="438"/>
      <c r="AA6" s="111"/>
      <c r="AB6" s="111"/>
      <c r="AC6" s="432"/>
      <c r="AD6" s="433"/>
      <c r="AE6" s="432"/>
      <c r="AF6" s="331"/>
      <c r="AG6" s="331"/>
      <c r="AH6" s="331"/>
      <c r="AI6" s="433"/>
      <c r="AJ6" s="438"/>
      <c r="AK6" s="438"/>
      <c r="AL6" s="438"/>
      <c r="AM6" s="438"/>
      <c r="AN6" s="438"/>
      <c r="AO6" s="438"/>
      <c r="AP6" s="438"/>
      <c r="AQ6" s="438"/>
      <c r="AR6" s="438"/>
      <c r="AS6" s="111"/>
      <c r="AT6" s="111"/>
      <c r="AU6" s="432"/>
      <c r="AV6" s="433"/>
      <c r="AW6" s="432"/>
      <c r="AX6" s="331"/>
      <c r="AY6" s="331"/>
      <c r="AZ6" s="331"/>
      <c r="BA6" s="433"/>
      <c r="BB6" s="438"/>
      <c r="BC6" s="438"/>
      <c r="BD6" s="438"/>
      <c r="BE6" s="438"/>
      <c r="BF6" s="438"/>
      <c r="BG6" s="438"/>
      <c r="BH6" s="438"/>
      <c r="BI6" s="438"/>
      <c r="BJ6" s="438"/>
      <c r="BK6" s="111"/>
      <c r="BL6" s="111"/>
      <c r="BM6" s="432"/>
      <c r="BN6" s="433"/>
      <c r="BO6" s="432"/>
      <c r="BP6" s="331"/>
      <c r="BQ6" s="331"/>
      <c r="BR6" s="331"/>
      <c r="BS6" s="433"/>
      <c r="BT6" s="438"/>
      <c r="BU6" s="438"/>
      <c r="BV6" s="438"/>
      <c r="BW6" s="438"/>
      <c r="BX6" s="438"/>
      <c r="BY6" s="438"/>
      <c r="BZ6" s="438"/>
      <c r="CA6" s="438"/>
      <c r="CB6" s="438"/>
      <c r="CC6" s="111"/>
      <c r="CD6" s="111"/>
      <c r="CE6" s="432"/>
      <c r="CF6" s="433"/>
      <c r="CG6" s="432"/>
      <c r="CH6" s="331"/>
      <c r="CI6" s="331"/>
      <c r="CJ6" s="331"/>
      <c r="CK6" s="433"/>
      <c r="CL6" s="438"/>
      <c r="CM6" s="438"/>
      <c r="CN6" s="438"/>
      <c r="CO6" s="438"/>
      <c r="CP6" s="438"/>
      <c r="CQ6" s="438"/>
      <c r="CR6" s="438"/>
      <c r="CS6" s="438"/>
      <c r="CT6" s="438"/>
      <c r="CU6" s="111"/>
      <c r="CV6" s="111"/>
      <c r="CW6" s="432"/>
      <c r="CX6" s="433"/>
      <c r="CY6" s="432"/>
      <c r="CZ6" s="331"/>
      <c r="DA6" s="331"/>
      <c r="DB6" s="331"/>
      <c r="DC6" s="433"/>
      <c r="DD6" s="438"/>
      <c r="DE6" s="438"/>
      <c r="DF6" s="438"/>
      <c r="DG6" s="438"/>
      <c r="DH6" s="438"/>
      <c r="DI6" s="438"/>
      <c r="DJ6" s="438"/>
      <c r="DK6" s="438"/>
      <c r="DL6" s="438"/>
      <c r="DM6" s="111"/>
      <c r="DN6" s="111"/>
      <c r="DO6" s="432"/>
      <c r="DP6" s="433"/>
      <c r="DQ6" s="432"/>
      <c r="DR6" s="331"/>
      <c r="DS6" s="331"/>
      <c r="DT6" s="331"/>
      <c r="DU6" s="433"/>
      <c r="DV6" s="438"/>
      <c r="DW6" s="438"/>
      <c r="DX6" s="438"/>
      <c r="DY6" s="438"/>
      <c r="DZ6" s="438"/>
      <c r="EA6" s="438"/>
      <c r="EB6" s="438"/>
      <c r="EC6" s="438"/>
      <c r="ED6" s="438"/>
      <c r="EE6" s="111"/>
      <c r="EF6" s="111"/>
      <c r="EG6" s="432"/>
      <c r="EH6" s="433"/>
      <c r="EI6" s="432"/>
      <c r="EJ6" s="331"/>
      <c r="EK6" s="331"/>
      <c r="EL6" s="331"/>
      <c r="EM6" s="433"/>
      <c r="EN6" s="438"/>
      <c r="EO6" s="438"/>
      <c r="EP6" s="438"/>
      <c r="EQ6" s="438"/>
      <c r="ER6" s="438"/>
      <c r="ES6" s="438"/>
      <c r="ET6" s="438"/>
      <c r="EU6" s="438"/>
      <c r="EV6" s="438"/>
      <c r="EW6" s="111"/>
      <c r="EX6" s="111"/>
      <c r="EY6" s="432"/>
      <c r="EZ6" s="433"/>
      <c r="FA6" s="432"/>
      <c r="FB6" s="331"/>
      <c r="FC6" s="331"/>
      <c r="FD6" s="331"/>
      <c r="FE6" s="433"/>
      <c r="FF6" s="438"/>
      <c r="FG6" s="438"/>
      <c r="FH6" s="438"/>
      <c r="FI6" s="438"/>
      <c r="FJ6" s="438"/>
      <c r="FK6" s="438"/>
      <c r="FL6" s="438"/>
      <c r="FM6" s="438"/>
      <c r="FN6" s="438"/>
      <c r="FO6" s="111"/>
      <c r="FP6" s="111"/>
      <c r="FQ6" s="111"/>
    </row>
    <row r="7" spans="1:173" ht="13.5" customHeight="1" thickBot="1" x14ac:dyDescent="0.25">
      <c r="A7" s="111"/>
      <c r="B7" s="432"/>
      <c r="C7" s="433"/>
      <c r="D7" s="434"/>
      <c r="E7" s="435"/>
      <c r="F7" s="435"/>
      <c r="G7" s="435"/>
      <c r="H7" s="436"/>
      <c r="I7" s="111"/>
      <c r="J7" s="111"/>
      <c r="K7" s="432"/>
      <c r="L7" s="433"/>
      <c r="M7" s="434"/>
      <c r="N7" s="435"/>
      <c r="O7" s="435"/>
      <c r="P7" s="435"/>
      <c r="Q7" s="436"/>
      <c r="R7" s="438"/>
      <c r="S7" s="438"/>
      <c r="T7" s="438"/>
      <c r="U7" s="438"/>
      <c r="V7" s="438"/>
      <c r="W7" s="438"/>
      <c r="X7" s="438"/>
      <c r="Y7" s="438"/>
      <c r="Z7" s="438"/>
      <c r="AA7" s="111"/>
      <c r="AB7" s="111"/>
      <c r="AC7" s="432"/>
      <c r="AD7" s="433"/>
      <c r="AE7" s="434"/>
      <c r="AF7" s="435"/>
      <c r="AG7" s="435"/>
      <c r="AH7" s="435"/>
      <c r="AI7" s="436"/>
      <c r="AJ7" s="438"/>
      <c r="AK7" s="438"/>
      <c r="AL7" s="438"/>
      <c r="AM7" s="438"/>
      <c r="AN7" s="438"/>
      <c r="AO7" s="438"/>
      <c r="AP7" s="438"/>
      <c r="AQ7" s="438"/>
      <c r="AR7" s="438"/>
      <c r="AS7" s="111"/>
      <c r="AT7" s="111"/>
      <c r="AU7" s="432"/>
      <c r="AV7" s="433"/>
      <c r="AW7" s="434"/>
      <c r="AX7" s="435"/>
      <c r="AY7" s="435"/>
      <c r="AZ7" s="435"/>
      <c r="BA7" s="436"/>
      <c r="BB7" s="438"/>
      <c r="BC7" s="438"/>
      <c r="BD7" s="438"/>
      <c r="BE7" s="438"/>
      <c r="BF7" s="438"/>
      <c r="BG7" s="438"/>
      <c r="BH7" s="438"/>
      <c r="BI7" s="438"/>
      <c r="BJ7" s="438"/>
      <c r="BK7" s="111"/>
      <c r="BL7" s="111"/>
      <c r="BM7" s="432"/>
      <c r="BN7" s="433"/>
      <c r="BO7" s="434"/>
      <c r="BP7" s="435"/>
      <c r="BQ7" s="435"/>
      <c r="BR7" s="435"/>
      <c r="BS7" s="436"/>
      <c r="BT7" s="438"/>
      <c r="BU7" s="438"/>
      <c r="BV7" s="438"/>
      <c r="BW7" s="438"/>
      <c r="BX7" s="438"/>
      <c r="BY7" s="438"/>
      <c r="BZ7" s="438"/>
      <c r="CA7" s="438"/>
      <c r="CB7" s="438"/>
      <c r="CC7" s="111"/>
      <c r="CD7" s="111"/>
      <c r="CE7" s="432"/>
      <c r="CF7" s="433"/>
      <c r="CG7" s="434"/>
      <c r="CH7" s="435"/>
      <c r="CI7" s="435"/>
      <c r="CJ7" s="435"/>
      <c r="CK7" s="436"/>
      <c r="CL7" s="438"/>
      <c r="CM7" s="438"/>
      <c r="CN7" s="438"/>
      <c r="CO7" s="438"/>
      <c r="CP7" s="438"/>
      <c r="CQ7" s="438"/>
      <c r="CR7" s="438"/>
      <c r="CS7" s="438"/>
      <c r="CT7" s="438"/>
      <c r="CU7" s="111"/>
      <c r="CV7" s="111"/>
      <c r="CW7" s="432"/>
      <c r="CX7" s="433"/>
      <c r="CY7" s="434"/>
      <c r="CZ7" s="435"/>
      <c r="DA7" s="435"/>
      <c r="DB7" s="435"/>
      <c r="DC7" s="436"/>
      <c r="DD7" s="438"/>
      <c r="DE7" s="438"/>
      <c r="DF7" s="438"/>
      <c r="DG7" s="438"/>
      <c r="DH7" s="438"/>
      <c r="DI7" s="438"/>
      <c r="DJ7" s="438"/>
      <c r="DK7" s="438"/>
      <c r="DL7" s="438"/>
      <c r="DM7" s="111"/>
      <c r="DN7" s="111"/>
      <c r="DO7" s="432"/>
      <c r="DP7" s="433"/>
      <c r="DQ7" s="434"/>
      <c r="DR7" s="435"/>
      <c r="DS7" s="435"/>
      <c r="DT7" s="435"/>
      <c r="DU7" s="436"/>
      <c r="DV7" s="438"/>
      <c r="DW7" s="438"/>
      <c r="DX7" s="438"/>
      <c r="DY7" s="438"/>
      <c r="DZ7" s="438"/>
      <c r="EA7" s="438"/>
      <c r="EB7" s="438"/>
      <c r="EC7" s="438"/>
      <c r="ED7" s="438"/>
      <c r="EE7" s="111"/>
      <c r="EF7" s="111"/>
      <c r="EG7" s="432"/>
      <c r="EH7" s="433"/>
      <c r="EI7" s="434"/>
      <c r="EJ7" s="435"/>
      <c r="EK7" s="435"/>
      <c r="EL7" s="435"/>
      <c r="EM7" s="436"/>
      <c r="EN7" s="438"/>
      <c r="EO7" s="438"/>
      <c r="EP7" s="438"/>
      <c r="EQ7" s="438"/>
      <c r="ER7" s="438"/>
      <c r="ES7" s="438"/>
      <c r="ET7" s="438"/>
      <c r="EU7" s="438"/>
      <c r="EV7" s="438"/>
      <c r="EW7" s="111"/>
      <c r="EX7" s="111"/>
      <c r="EY7" s="432"/>
      <c r="EZ7" s="433"/>
      <c r="FA7" s="434"/>
      <c r="FB7" s="435"/>
      <c r="FC7" s="435"/>
      <c r="FD7" s="435"/>
      <c r="FE7" s="436"/>
      <c r="FF7" s="438"/>
      <c r="FG7" s="438"/>
      <c r="FH7" s="438"/>
      <c r="FI7" s="438"/>
      <c r="FJ7" s="438"/>
      <c r="FK7" s="438"/>
      <c r="FL7" s="438"/>
      <c r="FM7" s="438"/>
      <c r="FN7" s="438"/>
      <c r="FO7" s="111"/>
      <c r="FP7" s="111"/>
      <c r="FQ7" s="111"/>
    </row>
    <row r="8" spans="1:173" ht="19.5" customHeight="1" thickTop="1" x14ac:dyDescent="0.2">
      <c r="A8" s="111"/>
      <c r="B8" s="432"/>
      <c r="C8" s="433"/>
      <c r="D8" s="443" t="s">
        <v>95</v>
      </c>
      <c r="E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F8" s="430"/>
      <c r="G8" s="430"/>
      <c r="H8" s="431"/>
      <c r="I8" s="111"/>
      <c r="J8" s="111"/>
      <c r="K8" s="432"/>
      <c r="L8" s="433"/>
      <c r="M8" s="443" t="s">
        <v>95</v>
      </c>
      <c r="N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O8" s="430"/>
      <c r="P8" s="430"/>
      <c r="Q8" s="431"/>
      <c r="R8" s="438"/>
      <c r="S8" s="438"/>
      <c r="T8" s="438"/>
      <c r="U8" s="438"/>
      <c r="V8" s="438"/>
      <c r="W8" s="438"/>
      <c r="X8" s="438"/>
      <c r="Y8" s="438"/>
      <c r="Z8" s="438"/>
      <c r="AA8" s="111"/>
      <c r="AB8" s="111"/>
      <c r="AC8" s="432"/>
      <c r="AD8" s="433"/>
      <c r="AE8" s="443" t="s">
        <v>95</v>
      </c>
      <c r="AF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AG8" s="430"/>
      <c r="AH8" s="430"/>
      <c r="AI8" s="431"/>
      <c r="AJ8" s="438"/>
      <c r="AK8" s="438"/>
      <c r="AL8" s="438"/>
      <c r="AM8" s="438"/>
      <c r="AN8" s="438"/>
      <c r="AO8" s="438"/>
      <c r="AP8" s="438"/>
      <c r="AQ8" s="438"/>
      <c r="AR8" s="438"/>
      <c r="AS8" s="111"/>
      <c r="AT8" s="111"/>
      <c r="AU8" s="432"/>
      <c r="AV8" s="433"/>
      <c r="AW8" s="443" t="s">
        <v>95</v>
      </c>
      <c r="AX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AY8" s="430"/>
      <c r="AZ8" s="430"/>
      <c r="BA8" s="431"/>
      <c r="BB8" s="438"/>
      <c r="BC8" s="438"/>
      <c r="BD8" s="438"/>
      <c r="BE8" s="438"/>
      <c r="BF8" s="438"/>
      <c r="BG8" s="438"/>
      <c r="BH8" s="438"/>
      <c r="BI8" s="438"/>
      <c r="BJ8" s="438"/>
      <c r="BK8" s="111"/>
      <c r="BL8" s="111"/>
      <c r="BM8" s="432"/>
      <c r="BN8" s="433"/>
      <c r="BO8" s="443" t="s">
        <v>95</v>
      </c>
      <c r="BP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BQ8" s="430"/>
      <c r="BR8" s="430"/>
      <c r="BS8" s="431"/>
      <c r="BT8" s="438"/>
      <c r="BU8" s="438"/>
      <c r="BV8" s="438"/>
      <c r="BW8" s="438"/>
      <c r="BX8" s="438"/>
      <c r="BY8" s="438"/>
      <c r="BZ8" s="438"/>
      <c r="CA8" s="438"/>
      <c r="CB8" s="438"/>
      <c r="CC8" s="111"/>
      <c r="CD8" s="111"/>
      <c r="CE8" s="432"/>
      <c r="CF8" s="433"/>
      <c r="CG8" s="443" t="s">
        <v>95</v>
      </c>
      <c r="CH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CI8" s="430"/>
      <c r="CJ8" s="430"/>
      <c r="CK8" s="431"/>
      <c r="CL8" s="438"/>
      <c r="CM8" s="438"/>
      <c r="CN8" s="438"/>
      <c r="CO8" s="438"/>
      <c r="CP8" s="438"/>
      <c r="CQ8" s="438"/>
      <c r="CR8" s="438"/>
      <c r="CS8" s="438"/>
      <c r="CT8" s="438"/>
      <c r="CU8" s="111"/>
      <c r="CV8" s="111"/>
      <c r="CW8" s="432"/>
      <c r="CX8" s="433"/>
      <c r="CY8" s="443" t="s">
        <v>95</v>
      </c>
      <c r="CZ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DA8" s="430"/>
      <c r="DB8" s="430"/>
      <c r="DC8" s="431"/>
      <c r="DD8" s="438"/>
      <c r="DE8" s="438"/>
      <c r="DF8" s="438"/>
      <c r="DG8" s="438"/>
      <c r="DH8" s="438"/>
      <c r="DI8" s="438"/>
      <c r="DJ8" s="438"/>
      <c r="DK8" s="438"/>
      <c r="DL8" s="438"/>
      <c r="DM8" s="111"/>
      <c r="DN8" s="111"/>
      <c r="DO8" s="432"/>
      <c r="DP8" s="433"/>
      <c r="DQ8" s="443" t="s">
        <v>95</v>
      </c>
      <c r="DR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DS8" s="430"/>
      <c r="DT8" s="430"/>
      <c r="DU8" s="431"/>
      <c r="DV8" s="438"/>
      <c r="DW8" s="438"/>
      <c r="DX8" s="438"/>
      <c r="DY8" s="438"/>
      <c r="DZ8" s="438"/>
      <c r="EA8" s="438"/>
      <c r="EB8" s="438"/>
      <c r="EC8" s="438"/>
      <c r="ED8" s="438"/>
      <c r="EE8" s="111"/>
      <c r="EF8" s="111"/>
      <c r="EG8" s="432"/>
      <c r="EH8" s="433"/>
      <c r="EI8" s="443" t="s">
        <v>95</v>
      </c>
      <c r="EJ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EK8" s="430"/>
      <c r="EL8" s="430"/>
      <c r="EM8" s="431"/>
      <c r="EN8" s="438"/>
      <c r="EO8" s="438"/>
      <c r="EP8" s="438"/>
      <c r="EQ8" s="438"/>
      <c r="ER8" s="438"/>
      <c r="ES8" s="438"/>
      <c r="ET8" s="438"/>
      <c r="EU8" s="438"/>
      <c r="EV8" s="438"/>
      <c r="EW8" s="111"/>
      <c r="EX8" s="111"/>
      <c r="EY8" s="432"/>
      <c r="EZ8" s="433"/>
      <c r="FA8" s="443" t="s">
        <v>95</v>
      </c>
      <c r="FB8" s="429" t="str">
        <f>'1_ENTREGA'!$A$4</f>
        <v>“Compraventa, transporte e instalación de mobiliario completamente nuevo para el proyecto de Ambientes de Aprendizaje etapa 2, de acuerdo con los diseños y especificaciones técnicas entregadas por la Universidad de Antioquia; requerido para la intervención de un área de 947.84 M²,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v>
      </c>
      <c r="FC8" s="430"/>
      <c r="FD8" s="430"/>
      <c r="FE8" s="431"/>
      <c r="FF8" s="438"/>
      <c r="FG8" s="438"/>
      <c r="FH8" s="438"/>
      <c r="FI8" s="438"/>
      <c r="FJ8" s="438"/>
      <c r="FK8" s="438"/>
      <c r="FL8" s="438"/>
      <c r="FM8" s="438"/>
      <c r="FN8" s="438"/>
      <c r="FO8" s="111"/>
      <c r="FP8" s="111"/>
      <c r="FQ8" s="111"/>
    </row>
    <row r="9" spans="1:173" ht="146.25" customHeight="1" thickBot="1" x14ac:dyDescent="0.25">
      <c r="A9" s="111"/>
      <c r="B9" s="434"/>
      <c r="C9" s="436"/>
      <c r="D9" s="444"/>
      <c r="E9" s="434"/>
      <c r="F9" s="435"/>
      <c r="G9" s="435"/>
      <c r="H9" s="436"/>
      <c r="I9" s="111"/>
      <c r="J9" s="111"/>
      <c r="K9" s="434"/>
      <c r="L9" s="436"/>
      <c r="M9" s="444"/>
      <c r="N9" s="434"/>
      <c r="O9" s="435"/>
      <c r="P9" s="435"/>
      <c r="Q9" s="436"/>
      <c r="R9" s="438"/>
      <c r="S9" s="438"/>
      <c r="T9" s="438"/>
      <c r="U9" s="438"/>
      <c r="V9" s="438"/>
      <c r="W9" s="438"/>
      <c r="X9" s="438"/>
      <c r="Y9" s="438"/>
      <c r="Z9" s="438"/>
      <c r="AA9" s="111"/>
      <c r="AB9" s="111"/>
      <c r="AC9" s="434"/>
      <c r="AD9" s="436"/>
      <c r="AE9" s="444"/>
      <c r="AF9" s="434"/>
      <c r="AG9" s="435"/>
      <c r="AH9" s="435"/>
      <c r="AI9" s="436"/>
      <c r="AJ9" s="438"/>
      <c r="AK9" s="438"/>
      <c r="AL9" s="438"/>
      <c r="AM9" s="438"/>
      <c r="AN9" s="438"/>
      <c r="AO9" s="438"/>
      <c r="AP9" s="438"/>
      <c r="AQ9" s="438"/>
      <c r="AR9" s="438"/>
      <c r="AS9" s="111"/>
      <c r="AT9" s="111"/>
      <c r="AU9" s="434"/>
      <c r="AV9" s="436"/>
      <c r="AW9" s="444"/>
      <c r="AX9" s="434"/>
      <c r="AY9" s="435"/>
      <c r="AZ9" s="435"/>
      <c r="BA9" s="436"/>
      <c r="BB9" s="438"/>
      <c r="BC9" s="438"/>
      <c r="BD9" s="438"/>
      <c r="BE9" s="438"/>
      <c r="BF9" s="438"/>
      <c r="BG9" s="438"/>
      <c r="BH9" s="438"/>
      <c r="BI9" s="438"/>
      <c r="BJ9" s="438"/>
      <c r="BK9" s="111"/>
      <c r="BL9" s="111"/>
      <c r="BM9" s="434"/>
      <c r="BN9" s="436"/>
      <c r="BO9" s="444"/>
      <c r="BP9" s="434"/>
      <c r="BQ9" s="435"/>
      <c r="BR9" s="435"/>
      <c r="BS9" s="436"/>
      <c r="BT9" s="438"/>
      <c r="BU9" s="438"/>
      <c r="BV9" s="438"/>
      <c r="BW9" s="438"/>
      <c r="BX9" s="438"/>
      <c r="BY9" s="438"/>
      <c r="BZ9" s="438"/>
      <c r="CA9" s="438"/>
      <c r="CB9" s="438"/>
      <c r="CC9" s="111"/>
      <c r="CD9" s="111"/>
      <c r="CE9" s="434"/>
      <c r="CF9" s="436"/>
      <c r="CG9" s="444"/>
      <c r="CH9" s="434"/>
      <c r="CI9" s="435"/>
      <c r="CJ9" s="435"/>
      <c r="CK9" s="436"/>
      <c r="CL9" s="438"/>
      <c r="CM9" s="438"/>
      <c r="CN9" s="438"/>
      <c r="CO9" s="438"/>
      <c r="CP9" s="438"/>
      <c r="CQ9" s="438"/>
      <c r="CR9" s="438"/>
      <c r="CS9" s="438"/>
      <c r="CT9" s="438"/>
      <c r="CU9" s="111"/>
      <c r="CV9" s="111"/>
      <c r="CW9" s="434"/>
      <c r="CX9" s="436"/>
      <c r="CY9" s="444"/>
      <c r="CZ9" s="434"/>
      <c r="DA9" s="435"/>
      <c r="DB9" s="435"/>
      <c r="DC9" s="436"/>
      <c r="DD9" s="438"/>
      <c r="DE9" s="438"/>
      <c r="DF9" s="438"/>
      <c r="DG9" s="438"/>
      <c r="DH9" s="438"/>
      <c r="DI9" s="438"/>
      <c r="DJ9" s="438"/>
      <c r="DK9" s="438"/>
      <c r="DL9" s="438"/>
      <c r="DM9" s="111"/>
      <c r="DN9" s="111"/>
      <c r="DO9" s="434"/>
      <c r="DP9" s="436"/>
      <c r="DQ9" s="444"/>
      <c r="DR9" s="434"/>
      <c r="DS9" s="435"/>
      <c r="DT9" s="435"/>
      <c r="DU9" s="436"/>
      <c r="DV9" s="438"/>
      <c r="DW9" s="438"/>
      <c r="DX9" s="438"/>
      <c r="DY9" s="438"/>
      <c r="DZ9" s="438"/>
      <c r="EA9" s="438"/>
      <c r="EB9" s="438"/>
      <c r="EC9" s="438"/>
      <c r="ED9" s="438"/>
      <c r="EE9" s="111"/>
      <c r="EF9" s="111"/>
      <c r="EG9" s="434"/>
      <c r="EH9" s="436"/>
      <c r="EI9" s="444"/>
      <c r="EJ9" s="434"/>
      <c r="EK9" s="435"/>
      <c r="EL9" s="435"/>
      <c r="EM9" s="436"/>
      <c r="EN9" s="438"/>
      <c r="EO9" s="438"/>
      <c r="EP9" s="438"/>
      <c r="EQ9" s="438"/>
      <c r="ER9" s="438"/>
      <c r="ES9" s="438"/>
      <c r="ET9" s="438"/>
      <c r="EU9" s="438"/>
      <c r="EV9" s="438"/>
      <c r="EW9" s="111"/>
      <c r="EX9" s="111"/>
      <c r="EY9" s="434"/>
      <c r="EZ9" s="436"/>
      <c r="FA9" s="444"/>
      <c r="FB9" s="434"/>
      <c r="FC9" s="435"/>
      <c r="FD9" s="435"/>
      <c r="FE9" s="436"/>
      <c r="FF9" s="438"/>
      <c r="FG9" s="438"/>
      <c r="FH9" s="438"/>
      <c r="FI9" s="438"/>
      <c r="FJ9" s="438"/>
      <c r="FK9" s="438"/>
      <c r="FL9" s="438"/>
      <c r="FM9" s="438"/>
      <c r="FN9" s="438"/>
      <c r="FO9" s="111"/>
      <c r="FP9" s="111"/>
      <c r="FQ9" s="111"/>
    </row>
    <row r="10" spans="1:173" ht="12.75" customHeight="1" thickTop="1" thickBot="1" x14ac:dyDescent="0.25">
      <c r="A10" s="111"/>
      <c r="B10" s="226"/>
      <c r="C10" s="227"/>
      <c r="D10" s="228"/>
      <c r="E10" s="229"/>
      <c r="F10" s="229"/>
      <c r="G10" s="229"/>
      <c r="H10" s="230"/>
      <c r="I10" s="111"/>
      <c r="J10" s="111"/>
      <c r="K10" s="226"/>
      <c r="L10" s="227"/>
      <c r="M10" s="228"/>
      <c r="N10" s="229"/>
      <c r="O10" s="229"/>
      <c r="P10" s="229"/>
      <c r="Q10" s="230"/>
      <c r="R10" s="438"/>
      <c r="S10" s="438"/>
      <c r="T10" s="438"/>
      <c r="U10" s="438"/>
      <c r="V10" s="438"/>
      <c r="W10" s="438"/>
      <c r="X10" s="438"/>
      <c r="Y10" s="438"/>
      <c r="Z10" s="438"/>
      <c r="AA10" s="111"/>
      <c r="AB10" s="111"/>
      <c r="AC10" s="226"/>
      <c r="AD10" s="227"/>
      <c r="AE10" s="228"/>
      <c r="AF10" s="229"/>
      <c r="AG10" s="229"/>
      <c r="AH10" s="229"/>
      <c r="AI10" s="230"/>
      <c r="AJ10" s="438"/>
      <c r="AK10" s="438"/>
      <c r="AL10" s="438"/>
      <c r="AM10" s="438"/>
      <c r="AN10" s="438"/>
      <c r="AO10" s="438"/>
      <c r="AP10" s="438"/>
      <c r="AQ10" s="438"/>
      <c r="AR10" s="438"/>
      <c r="AS10" s="111"/>
      <c r="AT10" s="111"/>
      <c r="AU10" s="226"/>
      <c r="AV10" s="227"/>
      <c r="AW10" s="228"/>
      <c r="AX10" s="229"/>
      <c r="AY10" s="229"/>
      <c r="AZ10" s="229"/>
      <c r="BA10" s="230"/>
      <c r="BB10" s="438"/>
      <c r="BC10" s="438"/>
      <c r="BD10" s="438"/>
      <c r="BE10" s="438"/>
      <c r="BF10" s="438"/>
      <c r="BG10" s="438"/>
      <c r="BH10" s="438"/>
      <c r="BI10" s="438"/>
      <c r="BJ10" s="438"/>
      <c r="BK10" s="111"/>
      <c r="BL10" s="111"/>
      <c r="BM10" s="226"/>
      <c r="BN10" s="227"/>
      <c r="BO10" s="228"/>
      <c r="BP10" s="229"/>
      <c r="BQ10" s="229"/>
      <c r="BR10" s="229"/>
      <c r="BS10" s="230"/>
      <c r="BT10" s="438"/>
      <c r="BU10" s="438"/>
      <c r="BV10" s="438"/>
      <c r="BW10" s="438"/>
      <c r="BX10" s="438"/>
      <c r="BY10" s="438"/>
      <c r="BZ10" s="438"/>
      <c r="CA10" s="438"/>
      <c r="CB10" s="438"/>
      <c r="CC10" s="111"/>
      <c r="CD10" s="111"/>
      <c r="CE10" s="226"/>
      <c r="CF10" s="227"/>
      <c r="CG10" s="228"/>
      <c r="CH10" s="229"/>
      <c r="CI10" s="229"/>
      <c r="CJ10" s="229"/>
      <c r="CK10" s="230"/>
      <c r="CL10" s="438"/>
      <c r="CM10" s="438"/>
      <c r="CN10" s="438"/>
      <c r="CO10" s="438"/>
      <c r="CP10" s="438"/>
      <c r="CQ10" s="438"/>
      <c r="CR10" s="438"/>
      <c r="CS10" s="438"/>
      <c r="CT10" s="438"/>
      <c r="CU10" s="111"/>
      <c r="CV10" s="111"/>
      <c r="CW10" s="226"/>
      <c r="CX10" s="227"/>
      <c r="CY10" s="228"/>
      <c r="CZ10" s="229"/>
      <c r="DA10" s="229"/>
      <c r="DB10" s="229"/>
      <c r="DC10" s="230"/>
      <c r="DD10" s="438"/>
      <c r="DE10" s="438"/>
      <c r="DF10" s="438"/>
      <c r="DG10" s="438"/>
      <c r="DH10" s="438"/>
      <c r="DI10" s="438"/>
      <c r="DJ10" s="438"/>
      <c r="DK10" s="438"/>
      <c r="DL10" s="438"/>
      <c r="DM10" s="111"/>
      <c r="DN10" s="111"/>
      <c r="DO10" s="226"/>
      <c r="DP10" s="227"/>
      <c r="DQ10" s="228"/>
      <c r="DR10" s="229"/>
      <c r="DS10" s="229"/>
      <c r="DT10" s="229"/>
      <c r="DU10" s="230"/>
      <c r="DV10" s="438"/>
      <c r="DW10" s="438"/>
      <c r="DX10" s="438"/>
      <c r="DY10" s="438"/>
      <c r="DZ10" s="438"/>
      <c r="EA10" s="438"/>
      <c r="EB10" s="438"/>
      <c r="EC10" s="438"/>
      <c r="ED10" s="438"/>
      <c r="EE10" s="111"/>
      <c r="EF10" s="111"/>
      <c r="EG10" s="226"/>
      <c r="EH10" s="227"/>
      <c r="EI10" s="228"/>
      <c r="EJ10" s="229"/>
      <c r="EK10" s="229"/>
      <c r="EL10" s="229"/>
      <c r="EM10" s="230"/>
      <c r="EN10" s="438"/>
      <c r="EO10" s="438"/>
      <c r="EP10" s="438"/>
      <c r="EQ10" s="438"/>
      <c r="ER10" s="438"/>
      <c r="ES10" s="438"/>
      <c r="ET10" s="438"/>
      <c r="EU10" s="438"/>
      <c r="EV10" s="438"/>
      <c r="EW10" s="111"/>
      <c r="EX10" s="111"/>
      <c r="EY10" s="226"/>
      <c r="EZ10" s="227"/>
      <c r="FA10" s="228"/>
      <c r="FB10" s="229"/>
      <c r="FC10" s="229"/>
      <c r="FD10" s="229"/>
      <c r="FE10" s="230"/>
      <c r="FF10" s="438"/>
      <c r="FG10" s="438"/>
      <c r="FH10" s="438"/>
      <c r="FI10" s="438"/>
      <c r="FJ10" s="438"/>
      <c r="FK10" s="438"/>
      <c r="FL10" s="438"/>
      <c r="FM10" s="438"/>
      <c r="FN10" s="438"/>
      <c r="FO10" s="111"/>
      <c r="FP10" s="111"/>
      <c r="FQ10" s="111"/>
    </row>
    <row r="11" spans="1:173" ht="31.5" customHeight="1" x14ac:dyDescent="0.2">
      <c r="A11" s="111"/>
      <c r="B11" s="111"/>
      <c r="C11" s="111"/>
      <c r="D11" s="111"/>
      <c r="E11" s="111"/>
      <c r="F11" s="111"/>
      <c r="G11" s="111"/>
      <c r="H11" s="111"/>
      <c r="I11" s="111"/>
      <c r="J11" s="111"/>
      <c r="K11" s="111"/>
      <c r="L11" s="111"/>
      <c r="M11" s="111"/>
      <c r="N11" s="111"/>
      <c r="O11" s="111"/>
      <c r="P11" s="111"/>
      <c r="Q11" s="111"/>
      <c r="R11" s="438"/>
      <c r="S11" s="438"/>
      <c r="T11" s="438"/>
      <c r="U11" s="438"/>
      <c r="V11" s="438"/>
      <c r="W11" s="438"/>
      <c r="X11" s="438"/>
      <c r="Y11" s="438"/>
      <c r="Z11" s="438"/>
      <c r="AA11" s="111"/>
      <c r="AB11" s="231"/>
      <c r="AC11" s="111"/>
      <c r="AD11" s="111"/>
      <c r="AE11" s="111"/>
      <c r="AF11" s="111"/>
      <c r="AG11" s="111"/>
      <c r="AH11" s="111"/>
      <c r="AI11" s="111"/>
      <c r="AJ11" s="438"/>
      <c r="AK11" s="438"/>
      <c r="AL11" s="438"/>
      <c r="AM11" s="438"/>
      <c r="AN11" s="438"/>
      <c r="AO11" s="438"/>
      <c r="AP11" s="438"/>
      <c r="AQ11" s="438"/>
      <c r="AR11" s="438"/>
      <c r="AS11" s="111"/>
      <c r="AT11" s="111"/>
      <c r="AU11" s="111"/>
      <c r="AV11" s="111"/>
      <c r="AW11" s="111"/>
      <c r="AX11" s="111"/>
      <c r="AY11" s="111"/>
      <c r="AZ11" s="111"/>
      <c r="BA11" s="111"/>
      <c r="BB11" s="438"/>
      <c r="BC11" s="438"/>
      <c r="BD11" s="438"/>
      <c r="BE11" s="438"/>
      <c r="BF11" s="438"/>
      <c r="BG11" s="438"/>
      <c r="BH11" s="438"/>
      <c r="BI11" s="438"/>
      <c r="BJ11" s="438"/>
      <c r="BK11" s="111"/>
      <c r="BL11" s="111"/>
      <c r="BM11" s="111"/>
      <c r="BN11" s="111"/>
      <c r="BO11" s="111"/>
      <c r="BP11" s="111"/>
      <c r="BQ11" s="111"/>
      <c r="BR11" s="111"/>
      <c r="BS11" s="111"/>
      <c r="BT11" s="438"/>
      <c r="BU11" s="438"/>
      <c r="BV11" s="438"/>
      <c r="BW11" s="438"/>
      <c r="BX11" s="438"/>
      <c r="BY11" s="438"/>
      <c r="BZ11" s="438"/>
      <c r="CA11" s="438"/>
      <c r="CB11" s="438"/>
      <c r="CC11" s="111"/>
      <c r="CD11" s="111"/>
      <c r="CE11" s="111"/>
      <c r="CF11" s="111"/>
      <c r="CG11" s="111"/>
      <c r="CH11" s="111"/>
      <c r="CI11" s="111"/>
      <c r="CJ11" s="111"/>
      <c r="CK11" s="111"/>
      <c r="CL11" s="438"/>
      <c r="CM11" s="438"/>
      <c r="CN11" s="438"/>
      <c r="CO11" s="438"/>
      <c r="CP11" s="438"/>
      <c r="CQ11" s="438"/>
      <c r="CR11" s="438"/>
      <c r="CS11" s="438"/>
      <c r="CT11" s="438"/>
      <c r="CU11" s="111"/>
      <c r="CV11" s="111"/>
      <c r="CW11" s="111"/>
      <c r="CX11" s="111"/>
      <c r="CY11" s="111"/>
      <c r="CZ11" s="111"/>
      <c r="DA11" s="111"/>
      <c r="DB11" s="111"/>
      <c r="DC11" s="111"/>
      <c r="DD11" s="438"/>
      <c r="DE11" s="438"/>
      <c r="DF11" s="438"/>
      <c r="DG11" s="438"/>
      <c r="DH11" s="438"/>
      <c r="DI11" s="438"/>
      <c r="DJ11" s="438"/>
      <c r="DK11" s="438"/>
      <c r="DL11" s="438"/>
      <c r="DM11" s="111"/>
      <c r="DN11" s="111"/>
      <c r="DO11" s="111"/>
      <c r="DP11" s="111"/>
      <c r="DQ11" s="111"/>
      <c r="DR11" s="111"/>
      <c r="DS11" s="111"/>
      <c r="DT11" s="111"/>
      <c r="DU11" s="111"/>
      <c r="DV11" s="438"/>
      <c r="DW11" s="438"/>
      <c r="DX11" s="438"/>
      <c r="DY11" s="438"/>
      <c r="DZ11" s="438"/>
      <c r="EA11" s="438"/>
      <c r="EB11" s="438"/>
      <c r="EC11" s="438"/>
      <c r="ED11" s="438"/>
      <c r="EE11" s="111"/>
      <c r="EF11" s="111"/>
      <c r="EG11" s="111"/>
      <c r="EH11" s="111"/>
      <c r="EI11" s="111"/>
      <c r="EJ11" s="111"/>
      <c r="EK11" s="111"/>
      <c r="EL11" s="111"/>
      <c r="EM11" s="111"/>
      <c r="EN11" s="438"/>
      <c r="EO11" s="438"/>
      <c r="EP11" s="438"/>
      <c r="EQ11" s="438"/>
      <c r="ER11" s="438"/>
      <c r="ES11" s="438"/>
      <c r="ET11" s="438"/>
      <c r="EU11" s="438"/>
      <c r="EV11" s="438"/>
      <c r="EW11" s="111"/>
      <c r="EX11" s="111"/>
      <c r="EY11" s="111"/>
      <c r="EZ11" s="111"/>
      <c r="FA11" s="111"/>
      <c r="FB11" s="111"/>
      <c r="FC11" s="111"/>
      <c r="FD11" s="111"/>
      <c r="FE11" s="111"/>
      <c r="FF11" s="438"/>
      <c r="FG11" s="438"/>
      <c r="FH11" s="438"/>
      <c r="FI11" s="438"/>
      <c r="FJ11" s="438"/>
      <c r="FK11" s="438"/>
      <c r="FL11" s="438"/>
      <c r="FM11" s="438"/>
      <c r="FN11" s="438"/>
      <c r="FO11" s="111"/>
      <c r="FP11" s="111"/>
      <c r="FQ11" s="111"/>
    </row>
    <row r="12" spans="1:173" ht="60" customHeight="1" thickBot="1" x14ac:dyDescent="0.25">
      <c r="A12" s="111"/>
      <c r="B12" s="232" t="s">
        <v>226</v>
      </c>
      <c r="C12" s="233" t="s">
        <v>96</v>
      </c>
      <c r="D12" s="234" t="s">
        <v>97</v>
      </c>
      <c r="E12" s="235" t="s">
        <v>98</v>
      </c>
      <c r="F12" s="236" t="s">
        <v>99</v>
      </c>
      <c r="G12" s="234" t="s">
        <v>100</v>
      </c>
      <c r="H12" s="237" t="s">
        <v>101</v>
      </c>
      <c r="I12" s="111"/>
      <c r="J12" s="111"/>
      <c r="K12" s="232" t="s">
        <v>226</v>
      </c>
      <c r="L12" s="233" t="s">
        <v>96</v>
      </c>
      <c r="M12" s="234" t="s">
        <v>97</v>
      </c>
      <c r="N12" s="235" t="s">
        <v>98</v>
      </c>
      <c r="O12" s="236" t="s">
        <v>99</v>
      </c>
      <c r="P12" s="234" t="s">
        <v>100</v>
      </c>
      <c r="Q12" s="237" t="s">
        <v>101</v>
      </c>
      <c r="R12" s="438"/>
      <c r="S12" s="438"/>
      <c r="T12" s="438"/>
      <c r="U12" s="438"/>
      <c r="V12" s="438"/>
      <c r="W12" s="438"/>
      <c r="X12" s="438"/>
      <c r="Y12" s="438"/>
      <c r="Z12" s="438"/>
      <c r="AA12" s="238"/>
      <c r="AB12" s="239"/>
      <c r="AC12" s="232" t="s">
        <v>226</v>
      </c>
      <c r="AD12" s="233" t="s">
        <v>96</v>
      </c>
      <c r="AE12" s="234" t="s">
        <v>97</v>
      </c>
      <c r="AF12" s="235" t="s">
        <v>98</v>
      </c>
      <c r="AG12" s="236" t="s">
        <v>99</v>
      </c>
      <c r="AH12" s="234" t="s">
        <v>100</v>
      </c>
      <c r="AI12" s="237" t="s">
        <v>101</v>
      </c>
      <c r="AJ12" s="438"/>
      <c r="AK12" s="438"/>
      <c r="AL12" s="438"/>
      <c r="AM12" s="438"/>
      <c r="AN12" s="438"/>
      <c r="AO12" s="438"/>
      <c r="AP12" s="438"/>
      <c r="AQ12" s="438"/>
      <c r="AR12" s="438"/>
      <c r="AS12" s="111"/>
      <c r="AT12" s="111"/>
      <c r="AU12" s="232" t="s">
        <v>226</v>
      </c>
      <c r="AV12" s="233" t="s">
        <v>96</v>
      </c>
      <c r="AW12" s="234" t="s">
        <v>97</v>
      </c>
      <c r="AX12" s="235" t="s">
        <v>98</v>
      </c>
      <c r="AY12" s="236" t="s">
        <v>99</v>
      </c>
      <c r="AZ12" s="234" t="s">
        <v>100</v>
      </c>
      <c r="BA12" s="237" t="s">
        <v>101</v>
      </c>
      <c r="BB12" s="438"/>
      <c r="BC12" s="438"/>
      <c r="BD12" s="438"/>
      <c r="BE12" s="438"/>
      <c r="BF12" s="438"/>
      <c r="BG12" s="438"/>
      <c r="BH12" s="438"/>
      <c r="BI12" s="438"/>
      <c r="BJ12" s="438"/>
      <c r="BK12" s="111"/>
      <c r="BL12" s="111"/>
      <c r="BM12" s="232" t="s">
        <v>226</v>
      </c>
      <c r="BN12" s="233" t="s">
        <v>96</v>
      </c>
      <c r="BO12" s="234" t="s">
        <v>97</v>
      </c>
      <c r="BP12" s="235" t="s">
        <v>98</v>
      </c>
      <c r="BQ12" s="236" t="s">
        <v>99</v>
      </c>
      <c r="BR12" s="234" t="s">
        <v>100</v>
      </c>
      <c r="BS12" s="237" t="s">
        <v>101</v>
      </c>
      <c r="BT12" s="438"/>
      <c r="BU12" s="438"/>
      <c r="BV12" s="438"/>
      <c r="BW12" s="438"/>
      <c r="BX12" s="438"/>
      <c r="BY12" s="438"/>
      <c r="BZ12" s="438"/>
      <c r="CA12" s="438"/>
      <c r="CB12" s="438"/>
      <c r="CC12" s="111"/>
      <c r="CD12" s="111"/>
      <c r="CE12" s="232" t="s">
        <v>226</v>
      </c>
      <c r="CF12" s="233" t="s">
        <v>96</v>
      </c>
      <c r="CG12" s="234" t="s">
        <v>97</v>
      </c>
      <c r="CH12" s="235" t="s">
        <v>98</v>
      </c>
      <c r="CI12" s="236" t="s">
        <v>99</v>
      </c>
      <c r="CJ12" s="234" t="s">
        <v>100</v>
      </c>
      <c r="CK12" s="237" t="s">
        <v>101</v>
      </c>
      <c r="CL12" s="438"/>
      <c r="CM12" s="438"/>
      <c r="CN12" s="438"/>
      <c r="CO12" s="438"/>
      <c r="CP12" s="438"/>
      <c r="CQ12" s="438"/>
      <c r="CR12" s="438"/>
      <c r="CS12" s="438"/>
      <c r="CT12" s="438"/>
      <c r="CU12" s="111"/>
      <c r="CV12" s="111"/>
      <c r="CW12" s="232" t="s">
        <v>226</v>
      </c>
      <c r="CX12" s="233" t="s">
        <v>96</v>
      </c>
      <c r="CY12" s="234" t="s">
        <v>97</v>
      </c>
      <c r="CZ12" s="235" t="s">
        <v>98</v>
      </c>
      <c r="DA12" s="236" t="s">
        <v>99</v>
      </c>
      <c r="DB12" s="234" t="s">
        <v>100</v>
      </c>
      <c r="DC12" s="237" t="s">
        <v>101</v>
      </c>
      <c r="DD12" s="438"/>
      <c r="DE12" s="438"/>
      <c r="DF12" s="438"/>
      <c r="DG12" s="438"/>
      <c r="DH12" s="438"/>
      <c r="DI12" s="438"/>
      <c r="DJ12" s="438"/>
      <c r="DK12" s="438"/>
      <c r="DL12" s="438"/>
      <c r="DM12" s="111"/>
      <c r="DN12" s="111"/>
      <c r="DO12" s="232" t="s">
        <v>226</v>
      </c>
      <c r="DP12" s="233" t="s">
        <v>96</v>
      </c>
      <c r="DQ12" s="234" t="s">
        <v>97</v>
      </c>
      <c r="DR12" s="235" t="s">
        <v>98</v>
      </c>
      <c r="DS12" s="236" t="s">
        <v>99</v>
      </c>
      <c r="DT12" s="234" t="s">
        <v>100</v>
      </c>
      <c r="DU12" s="237" t="s">
        <v>101</v>
      </c>
      <c r="DV12" s="438"/>
      <c r="DW12" s="438"/>
      <c r="DX12" s="438"/>
      <c r="DY12" s="438"/>
      <c r="DZ12" s="438"/>
      <c r="EA12" s="438"/>
      <c r="EB12" s="438"/>
      <c r="EC12" s="438"/>
      <c r="ED12" s="438"/>
      <c r="EE12" s="111"/>
      <c r="EF12" s="111"/>
      <c r="EG12" s="232" t="s">
        <v>226</v>
      </c>
      <c r="EH12" s="233" t="s">
        <v>96</v>
      </c>
      <c r="EI12" s="234" t="s">
        <v>97</v>
      </c>
      <c r="EJ12" s="235" t="s">
        <v>98</v>
      </c>
      <c r="EK12" s="236" t="s">
        <v>99</v>
      </c>
      <c r="EL12" s="234" t="s">
        <v>100</v>
      </c>
      <c r="EM12" s="237" t="s">
        <v>101</v>
      </c>
      <c r="EN12" s="438"/>
      <c r="EO12" s="438"/>
      <c r="EP12" s="438"/>
      <c r="EQ12" s="438"/>
      <c r="ER12" s="438"/>
      <c r="ES12" s="438"/>
      <c r="ET12" s="438"/>
      <c r="EU12" s="438"/>
      <c r="EV12" s="438"/>
      <c r="EW12" s="111"/>
      <c r="EX12" s="111"/>
      <c r="EY12" s="232" t="s">
        <v>226</v>
      </c>
      <c r="EZ12" s="233" t="s">
        <v>96</v>
      </c>
      <c r="FA12" s="234" t="s">
        <v>97</v>
      </c>
      <c r="FB12" s="235" t="s">
        <v>98</v>
      </c>
      <c r="FC12" s="236" t="s">
        <v>99</v>
      </c>
      <c r="FD12" s="234" t="s">
        <v>100</v>
      </c>
      <c r="FE12" s="237" t="s">
        <v>101</v>
      </c>
      <c r="FF12" s="438"/>
      <c r="FG12" s="438"/>
      <c r="FH12" s="438"/>
      <c r="FI12" s="438"/>
      <c r="FJ12" s="438"/>
      <c r="FK12" s="438"/>
      <c r="FL12" s="438"/>
      <c r="FM12" s="438"/>
      <c r="FN12" s="438"/>
      <c r="FO12" s="111"/>
      <c r="FP12" s="111"/>
      <c r="FQ12" s="111"/>
    </row>
    <row r="13" spans="1:173" ht="111" customHeight="1" thickTop="1" x14ac:dyDescent="0.2">
      <c r="A13" s="111"/>
      <c r="B13" s="240" t="s">
        <v>227</v>
      </c>
      <c r="C13" s="241" t="s">
        <v>228</v>
      </c>
      <c r="D13" s="242" t="s">
        <v>229</v>
      </c>
      <c r="E13" s="243" t="s">
        <v>103</v>
      </c>
      <c r="F13" s="244">
        <v>190</v>
      </c>
      <c r="G13" s="245"/>
      <c r="H13" s="246">
        <f t="shared" ref="H13:H21" si="0">G13*F13</f>
        <v>0</v>
      </c>
      <c r="I13" s="239"/>
      <c r="J13" s="111"/>
      <c r="K13" s="240" t="s">
        <v>227</v>
      </c>
      <c r="L13" s="247" t="s">
        <v>228</v>
      </c>
      <c r="M13" s="248" t="s">
        <v>229</v>
      </c>
      <c r="N13" s="249" t="s">
        <v>103</v>
      </c>
      <c r="O13" s="250">
        <v>190</v>
      </c>
      <c r="P13" s="245">
        <v>924875</v>
      </c>
      <c r="Q13" s="246">
        <v>175726250</v>
      </c>
      <c r="R13" s="251">
        <f t="shared" ref="R13:R17" si="1">IFERROR(IF(EXACT(VLOOKUP(L13,OFERTA_0,1,FALSE),L13),1,0),0)</f>
        <v>1</v>
      </c>
      <c r="S13" s="252">
        <f t="shared" ref="S13:S17" si="2">IFERROR(IF(EXACT(VLOOKUP(L13,OFERTA_0,2,FALSE),M13),1,0),0)</f>
        <v>1</v>
      </c>
      <c r="T13" s="252">
        <f t="shared" ref="T13:T17" si="3">IFERROR(IF(EXACT(VLOOKUP(L13,OFERTA_0,3,FALSE),N13),1,0),0)</f>
        <v>1</v>
      </c>
      <c r="U13" s="252">
        <f t="shared" ref="U13:U17" si="4">IFERROR(IF(EXACT(VLOOKUP(L13,OFERTA_0,4,FALSE),O13),1,0),0)</f>
        <v>1</v>
      </c>
      <c r="V13" s="252">
        <f t="shared" ref="V13:W13" si="5">IFERROR(IF(P13&lt;=0,0,1),0)</f>
        <v>1</v>
      </c>
      <c r="W13" s="252">
        <f t="shared" si="5"/>
        <v>1</v>
      </c>
      <c r="X13" s="252">
        <f t="shared" ref="X13:X17" si="6">PRODUCT(R13:W13)</f>
        <v>1</v>
      </c>
      <c r="Y13" s="253">
        <f t="shared" ref="Y13:Y17" si="7">ROUND(Q13,0)</f>
        <v>175726250</v>
      </c>
      <c r="Z13" s="254">
        <f t="shared" ref="Z13:Z17" si="8">Q13-Y13</f>
        <v>0</v>
      </c>
      <c r="AA13" s="239"/>
      <c r="AB13" s="239"/>
      <c r="AC13" s="240" t="s">
        <v>227</v>
      </c>
      <c r="AD13" s="247" t="s">
        <v>228</v>
      </c>
      <c r="AE13" s="248" t="s">
        <v>229</v>
      </c>
      <c r="AF13" s="249" t="s">
        <v>103</v>
      </c>
      <c r="AG13" s="250">
        <v>190</v>
      </c>
      <c r="AH13" s="245">
        <v>1068200</v>
      </c>
      <c r="AI13" s="246">
        <v>202958000</v>
      </c>
      <c r="AJ13" s="251">
        <f t="shared" ref="AJ13:AJ17" si="9">IFERROR(IF(EXACT(VLOOKUP(AD13,OFERTA_0,1,FALSE),AD13),1,0),0)</f>
        <v>1</v>
      </c>
      <c r="AK13" s="252">
        <f t="shared" ref="AK13:AK17" si="10">IFERROR(IF(EXACT(VLOOKUP(AD13,OFERTA_0,2,FALSE),AE13),1,0),0)</f>
        <v>1</v>
      </c>
      <c r="AL13" s="252">
        <f t="shared" ref="AL13:AL17" si="11">IFERROR(IF(EXACT(VLOOKUP(AD13,OFERTA_0,3,FALSE),AF13),1,0),0)</f>
        <v>1</v>
      </c>
      <c r="AM13" s="252">
        <f t="shared" ref="AM13:AM17" si="12">IFERROR(IF(EXACT(VLOOKUP(AD13,OFERTA_0,4,FALSE),AG13),1,0),0)</f>
        <v>1</v>
      </c>
      <c r="AN13" s="252">
        <f t="shared" ref="AN13:AO13" si="13">IFERROR(IF(AH13&lt;=0,0,1),0)</f>
        <v>1</v>
      </c>
      <c r="AO13" s="252">
        <f t="shared" si="13"/>
        <v>1</v>
      </c>
      <c r="AP13" s="252">
        <f t="shared" ref="AP13:AP17" si="14">PRODUCT(AJ13:AO13)</f>
        <v>1</v>
      </c>
      <c r="AQ13" s="253">
        <f t="shared" ref="AQ13:AQ17" si="15">ROUND(AI13,0)</f>
        <v>202958000</v>
      </c>
      <c r="AR13" s="254">
        <f t="shared" ref="AR13:AR17" si="16">AI13-AQ13</f>
        <v>0</v>
      </c>
      <c r="AS13" s="111"/>
      <c r="AT13" s="111"/>
      <c r="AU13" s="240" t="s">
        <v>227</v>
      </c>
      <c r="AV13" s="247" t="s">
        <v>228</v>
      </c>
      <c r="AW13" s="248" t="s">
        <v>229</v>
      </c>
      <c r="AX13" s="249" t="s">
        <v>103</v>
      </c>
      <c r="AY13" s="250">
        <v>190</v>
      </c>
      <c r="AZ13" s="245">
        <v>787000</v>
      </c>
      <c r="BA13" s="246">
        <v>149530000</v>
      </c>
      <c r="BB13" s="251">
        <f t="shared" ref="BB13:BB17" si="17">IFERROR(IF(EXACT(VLOOKUP(AV13,OFERTA_0,1,FALSE),AV13),1,0),0)</f>
        <v>1</v>
      </c>
      <c r="BC13" s="252">
        <f t="shared" ref="BC13:BC17" si="18">IFERROR(IF(EXACT(VLOOKUP(AV13,OFERTA_0,2,FALSE),AW13),1,0),0)</f>
        <v>1</v>
      </c>
      <c r="BD13" s="252">
        <f t="shared" ref="BD13:BD17" si="19">IFERROR(IF(EXACT(VLOOKUP(AV13,OFERTA_0,3,FALSE),AX13),1,0),0)</f>
        <v>1</v>
      </c>
      <c r="BE13" s="252">
        <f t="shared" ref="BE13:BE17" si="20">IFERROR(IF(EXACT(VLOOKUP(AV13,OFERTA_0,4,FALSE),AY13),1,0),0)</f>
        <v>1</v>
      </c>
      <c r="BF13" s="252">
        <f t="shared" ref="BF13:BG13" si="21">IFERROR(IF(AZ13&lt;=0,0,1),0)</f>
        <v>1</v>
      </c>
      <c r="BG13" s="252">
        <f t="shared" si="21"/>
        <v>1</v>
      </c>
      <c r="BH13" s="252">
        <f t="shared" ref="BH13:BH17" si="22">PRODUCT(BB13:BG13)</f>
        <v>1</v>
      </c>
      <c r="BI13" s="253">
        <f t="shared" ref="BI13:BI17" si="23">ROUND(BA13,0)</f>
        <v>149530000</v>
      </c>
      <c r="BJ13" s="254">
        <f t="shared" ref="BJ13:BJ17" si="24">BA13-BI13</f>
        <v>0</v>
      </c>
      <c r="BK13" s="111"/>
      <c r="BL13" s="111"/>
      <c r="BM13" s="240" t="s">
        <v>227</v>
      </c>
      <c r="BN13" s="247" t="s">
        <v>228</v>
      </c>
      <c r="BO13" s="248" t="s">
        <v>229</v>
      </c>
      <c r="BP13" s="249" t="s">
        <v>103</v>
      </c>
      <c r="BQ13" s="250">
        <v>190</v>
      </c>
      <c r="BR13" s="245">
        <v>815000</v>
      </c>
      <c r="BS13" s="246">
        <v>154850000</v>
      </c>
      <c r="BT13" s="251">
        <f t="shared" ref="BT13:BT17" si="25">IFERROR(IF(EXACT(VLOOKUP(BN13,OFERTA_0,1,FALSE),BN13),1,0),0)</f>
        <v>1</v>
      </c>
      <c r="BU13" s="252">
        <f t="shared" ref="BU13:BU17" si="26">IFERROR(IF(EXACT(VLOOKUP(BN13,OFERTA_0,2,FALSE),BO13),1,0),0)</f>
        <v>1</v>
      </c>
      <c r="BV13" s="252">
        <f t="shared" ref="BV13:BV17" si="27">IFERROR(IF(EXACT(VLOOKUP(BN13,OFERTA_0,3,FALSE),BP13),1,0),0)</f>
        <v>1</v>
      </c>
      <c r="BW13" s="252">
        <f t="shared" ref="BW13:BW17" si="28">IFERROR(IF(EXACT(VLOOKUP(BN13,OFERTA_0,4,FALSE),BQ13),1,0),0)</f>
        <v>1</v>
      </c>
      <c r="BX13" s="252">
        <f t="shared" ref="BX13:BY13" si="29">IFERROR(IF(BR13&lt;=0,0,1),0)</f>
        <v>1</v>
      </c>
      <c r="BY13" s="252">
        <f t="shared" si="29"/>
        <v>1</v>
      </c>
      <c r="BZ13" s="252">
        <f t="shared" ref="BZ13:BZ17" si="30">PRODUCT(BT13:BY13)</f>
        <v>1</v>
      </c>
      <c r="CA13" s="253">
        <f t="shared" ref="CA13:CA17" si="31">ROUND(BS13,0)</f>
        <v>154850000</v>
      </c>
      <c r="CB13" s="254">
        <f t="shared" ref="CB13:CB17" si="32">BS13-CA13</f>
        <v>0</v>
      </c>
      <c r="CC13" s="111"/>
      <c r="CD13" s="111"/>
      <c r="CE13" s="240" t="s">
        <v>227</v>
      </c>
      <c r="CF13" s="247" t="s">
        <v>228</v>
      </c>
      <c r="CG13" s="248" t="s">
        <v>229</v>
      </c>
      <c r="CH13" s="249" t="s">
        <v>103</v>
      </c>
      <c r="CI13" s="250">
        <v>190</v>
      </c>
      <c r="CJ13" s="245">
        <v>739900</v>
      </c>
      <c r="CK13" s="246">
        <v>140581000</v>
      </c>
      <c r="CL13" s="251">
        <f t="shared" ref="CL13:CL17" si="33">IFERROR(IF(EXACT(VLOOKUP(CF13,OFERTA_0,1,FALSE),CF13),1,0),0)</f>
        <v>1</v>
      </c>
      <c r="CM13" s="252">
        <f t="shared" ref="CM13:CM17" si="34">IFERROR(IF(EXACT(VLOOKUP(CF13,OFERTA_0,2,FALSE),CG13),1,0),0)</f>
        <v>1</v>
      </c>
      <c r="CN13" s="252">
        <f t="shared" ref="CN13:CN17" si="35">IFERROR(IF(EXACT(VLOOKUP(CF13,OFERTA_0,3,FALSE),CH13),1,0),0)</f>
        <v>1</v>
      </c>
      <c r="CO13" s="252">
        <f t="shared" ref="CO13:CO17" si="36">IFERROR(IF(EXACT(VLOOKUP(CF13,OFERTA_0,4,FALSE),CI13),1,0),0)</f>
        <v>1</v>
      </c>
      <c r="CP13" s="252">
        <f t="shared" ref="CP13:CQ13" si="37">IFERROR(IF(CJ13&lt;=0,0,1),0)</f>
        <v>1</v>
      </c>
      <c r="CQ13" s="252">
        <f t="shared" si="37"/>
        <v>1</v>
      </c>
      <c r="CR13" s="252">
        <f t="shared" ref="CR13:CR17" si="38">PRODUCT(CL13:CQ13)</f>
        <v>1</v>
      </c>
      <c r="CS13" s="253">
        <f t="shared" ref="CS13:CS17" si="39">ROUND(CK13,0)</f>
        <v>140581000</v>
      </c>
      <c r="CT13" s="254">
        <f t="shared" ref="CT13:CT17" si="40">CK13-CS13</f>
        <v>0</v>
      </c>
      <c r="CU13" s="111"/>
      <c r="CV13" s="111"/>
      <c r="CW13" s="240" t="s">
        <v>227</v>
      </c>
      <c r="CX13" s="247" t="s">
        <v>228</v>
      </c>
      <c r="CY13" s="255" t="s">
        <v>229</v>
      </c>
      <c r="CZ13" s="249" t="s">
        <v>103</v>
      </c>
      <c r="DA13" s="250">
        <v>190</v>
      </c>
      <c r="DB13" s="245">
        <v>880000</v>
      </c>
      <c r="DC13" s="246">
        <v>167200000</v>
      </c>
      <c r="DD13" s="251">
        <f t="shared" ref="DD13:DD17" si="41">IFERROR(IF(EXACT(VLOOKUP(CX13,OFERTA_0,1,FALSE),CX13),1,0),0)</f>
        <v>1</v>
      </c>
      <c r="DE13" s="252">
        <f t="shared" ref="DE13:DE17" si="42">IFERROR(IF(EXACT(VLOOKUP(CX13,OFERTA_0,2,FALSE),CY13),1,0),0)</f>
        <v>1</v>
      </c>
      <c r="DF13" s="252">
        <f t="shared" ref="DF13:DF17" si="43">IFERROR(IF(EXACT(VLOOKUP(CX13,OFERTA_0,3,FALSE),CZ13),1,0),0)</f>
        <v>1</v>
      </c>
      <c r="DG13" s="252">
        <f t="shared" ref="DG13:DG17" si="44">IFERROR(IF(EXACT(VLOOKUP(CX13,OFERTA_0,4,FALSE),DA13),1,0),0)</f>
        <v>1</v>
      </c>
      <c r="DH13" s="252">
        <f t="shared" ref="DH13:DI13" si="45">IFERROR(IF(DB13&lt;=0,0,1),0)</f>
        <v>1</v>
      </c>
      <c r="DI13" s="252">
        <f t="shared" si="45"/>
        <v>1</v>
      </c>
      <c r="DJ13" s="252">
        <f t="shared" ref="DJ13:DJ17" si="46">PRODUCT(DD13:DI13)</f>
        <v>1</v>
      </c>
      <c r="DK13" s="253">
        <f t="shared" ref="DK13:DK17" si="47">ROUND(DC13,0)</f>
        <v>167200000</v>
      </c>
      <c r="DL13" s="254">
        <f t="shared" ref="DL13:DL17" si="48">DC13-DK13</f>
        <v>0</v>
      </c>
      <c r="DM13" s="111"/>
      <c r="DN13" s="111"/>
      <c r="DO13" s="240" t="s">
        <v>227</v>
      </c>
      <c r="DP13" s="247" t="s">
        <v>228</v>
      </c>
      <c r="DQ13" s="256" t="s">
        <v>229</v>
      </c>
      <c r="DR13" s="249" t="s">
        <v>103</v>
      </c>
      <c r="DS13" s="250">
        <v>190</v>
      </c>
      <c r="DT13" s="245">
        <v>1022720</v>
      </c>
      <c r="DU13" s="246">
        <v>194316800</v>
      </c>
      <c r="DV13" s="251">
        <f t="shared" ref="DV13:DV17" si="49">IFERROR(IF(EXACT(VLOOKUP(DP13,OFERTA_0,1,FALSE),DP13),1,0),0)</f>
        <v>1</v>
      </c>
      <c r="DW13" s="252">
        <f t="shared" ref="DW13:DW17" si="50">IFERROR(IF(EXACT(VLOOKUP(DP13,OFERTA_0,2,FALSE),DQ13),1,0),0)</f>
        <v>1</v>
      </c>
      <c r="DX13" s="252">
        <f t="shared" ref="DX13:DX17" si="51">IFERROR(IF(EXACT(VLOOKUP(DP13,OFERTA_0,3,FALSE),DR13),1,0),0)</f>
        <v>1</v>
      </c>
      <c r="DY13" s="252">
        <f t="shared" ref="DY13:DY17" si="52">IFERROR(IF(EXACT(VLOOKUP(DP13,OFERTA_0,4,FALSE),DS13),1,0),0)</f>
        <v>1</v>
      </c>
      <c r="DZ13" s="252">
        <f t="shared" ref="DZ13:EA13" si="53">IFERROR(IF(DT13&lt;=0,0,1),0)</f>
        <v>1</v>
      </c>
      <c r="EA13" s="252">
        <f t="shared" si="53"/>
        <v>1</v>
      </c>
      <c r="EB13" s="252">
        <f t="shared" ref="EB13:EB17" si="54">PRODUCT(DV13:EA13)</f>
        <v>1</v>
      </c>
      <c r="EC13" s="253">
        <f t="shared" ref="EC13:EC17" si="55">ROUND(DU13,0)</f>
        <v>194316800</v>
      </c>
      <c r="ED13" s="254">
        <f t="shared" ref="ED13:ED17" si="56">DU13-EC13</f>
        <v>0</v>
      </c>
      <c r="EE13" s="111"/>
      <c r="EF13" s="111"/>
      <c r="EG13" s="240" t="s">
        <v>227</v>
      </c>
      <c r="EH13" s="247" t="s">
        <v>228</v>
      </c>
      <c r="EI13" s="248" t="s">
        <v>229</v>
      </c>
      <c r="EJ13" s="249" t="s">
        <v>103</v>
      </c>
      <c r="EK13" s="250">
        <v>190</v>
      </c>
      <c r="EL13" s="245">
        <v>1037412</v>
      </c>
      <c r="EM13" s="246">
        <v>197108280</v>
      </c>
      <c r="EN13" s="251">
        <f t="shared" ref="EN13:EN17" si="57">IFERROR(IF(EXACT(VLOOKUP(EH13,OFERTA_0,1,FALSE),EH13),1,0),0)</f>
        <v>1</v>
      </c>
      <c r="EO13" s="252">
        <f t="shared" ref="EO13:EO17" si="58">IFERROR(IF(EXACT(VLOOKUP(EH13,OFERTA_0,2,FALSE),EI13),1,0),0)</f>
        <v>1</v>
      </c>
      <c r="EP13" s="252">
        <f t="shared" ref="EP13:EP17" si="59">IFERROR(IF(EXACT(VLOOKUP(EH13,OFERTA_0,3,FALSE),EJ13),1,0),0)</f>
        <v>1</v>
      </c>
      <c r="EQ13" s="252">
        <f t="shared" ref="EQ13:EQ17" si="60">IFERROR(IF(EXACT(VLOOKUP(EH13,OFERTA_0,4,FALSE),EK13),1,0),0)</f>
        <v>1</v>
      </c>
      <c r="ER13" s="252">
        <f t="shared" ref="ER13:ES13" si="61">IFERROR(IF(EL13&lt;=0,0,1),0)</f>
        <v>1</v>
      </c>
      <c r="ES13" s="252">
        <f t="shared" si="61"/>
        <v>1</v>
      </c>
      <c r="ET13" s="252">
        <f t="shared" ref="ET13:ET17" si="62">PRODUCT(EN13:ES13)</f>
        <v>1</v>
      </c>
      <c r="EU13" s="253">
        <f t="shared" ref="EU13:EU17" si="63">ROUND(EM13,0)</f>
        <v>197108280</v>
      </c>
      <c r="EV13" s="254">
        <f t="shared" ref="EV13:EV17" si="64">EM13-EU13</f>
        <v>0</v>
      </c>
      <c r="EW13" s="111"/>
      <c r="EX13" s="111"/>
      <c r="EY13" s="240" t="s">
        <v>227</v>
      </c>
      <c r="EZ13" s="247" t="s">
        <v>228</v>
      </c>
      <c r="FA13" s="248" t="s">
        <v>229</v>
      </c>
      <c r="FB13" s="249" t="s">
        <v>103</v>
      </c>
      <c r="FC13" s="250">
        <v>190</v>
      </c>
      <c r="FD13" s="245">
        <v>943000</v>
      </c>
      <c r="FE13" s="246">
        <v>179170000</v>
      </c>
      <c r="FF13" s="251">
        <f t="shared" ref="FF13:FF17" si="65">IFERROR(IF(EXACT(VLOOKUP(EZ13,OFERTA_0,1,FALSE),EZ13),1,0),0)</f>
        <v>1</v>
      </c>
      <c r="FG13" s="252">
        <f t="shared" ref="FG13:FG16" si="66">IFERROR(IF(EXACT(VLOOKUP(EZ13,OFERTA_0,2,FALSE),FA13),1,0),0)</f>
        <v>1</v>
      </c>
      <c r="FH13" s="252">
        <f t="shared" ref="FH13:FH17" si="67">IFERROR(IF(EXACT(VLOOKUP(EZ13,OFERTA_0,3,FALSE),FB13),1,0),0)</f>
        <v>1</v>
      </c>
      <c r="FI13" s="252">
        <f t="shared" ref="FI13:FI17" si="68">IFERROR(IF(EXACT(VLOOKUP(EZ13,OFERTA_0,4,FALSE),FC13),1,0),0)</f>
        <v>1</v>
      </c>
      <c r="FJ13" s="252">
        <f t="shared" ref="FJ13:FK13" si="69">IFERROR(IF(FD13&lt;=0,0,1),0)</f>
        <v>1</v>
      </c>
      <c r="FK13" s="252">
        <f t="shared" si="69"/>
        <v>1</v>
      </c>
      <c r="FL13" s="252">
        <f t="shared" ref="FL13:FL17" si="70">PRODUCT(FF13:FK13)</f>
        <v>1</v>
      </c>
      <c r="FM13" s="253">
        <f t="shared" ref="FM13:FM17" si="71">ROUND(FE13,0)</f>
        <v>179170000</v>
      </c>
      <c r="FN13" s="254">
        <f t="shared" ref="FN13:FN17" si="72">FE13-FM13</f>
        <v>0</v>
      </c>
      <c r="FO13" s="111"/>
      <c r="FP13" s="111"/>
      <c r="FQ13" s="111"/>
    </row>
    <row r="14" spans="1:173" ht="109.5" customHeight="1" x14ac:dyDescent="0.2">
      <c r="A14" s="111"/>
      <c r="B14" s="240" t="s">
        <v>227</v>
      </c>
      <c r="C14" s="241" t="s">
        <v>230</v>
      </c>
      <c r="D14" s="242" t="s">
        <v>231</v>
      </c>
      <c r="E14" s="243" t="s">
        <v>103</v>
      </c>
      <c r="F14" s="244">
        <v>434</v>
      </c>
      <c r="G14" s="245"/>
      <c r="H14" s="246">
        <f t="shared" si="0"/>
        <v>0</v>
      </c>
      <c r="I14" s="239"/>
      <c r="J14" s="111"/>
      <c r="K14" s="240" t="s">
        <v>227</v>
      </c>
      <c r="L14" s="247" t="s">
        <v>230</v>
      </c>
      <c r="M14" s="248" t="s">
        <v>231</v>
      </c>
      <c r="N14" s="249" t="s">
        <v>103</v>
      </c>
      <c r="O14" s="250">
        <v>434</v>
      </c>
      <c r="P14" s="245">
        <v>407000</v>
      </c>
      <c r="Q14" s="246">
        <v>176638000</v>
      </c>
      <c r="R14" s="251">
        <f t="shared" si="1"/>
        <v>1</v>
      </c>
      <c r="S14" s="252">
        <f t="shared" si="2"/>
        <v>1</v>
      </c>
      <c r="T14" s="252">
        <f t="shared" si="3"/>
        <v>1</v>
      </c>
      <c r="U14" s="252">
        <f t="shared" si="4"/>
        <v>1</v>
      </c>
      <c r="V14" s="252">
        <f t="shared" ref="V14:W14" si="73">IFERROR(IF(P14&lt;=0,0,1),0)</f>
        <v>1</v>
      </c>
      <c r="W14" s="252">
        <f t="shared" si="73"/>
        <v>1</v>
      </c>
      <c r="X14" s="252">
        <f t="shared" si="6"/>
        <v>1</v>
      </c>
      <c r="Y14" s="253">
        <f t="shared" si="7"/>
        <v>176638000</v>
      </c>
      <c r="Z14" s="254">
        <f t="shared" si="8"/>
        <v>0</v>
      </c>
      <c r="AA14" s="239"/>
      <c r="AB14" s="239"/>
      <c r="AC14" s="240" t="s">
        <v>227</v>
      </c>
      <c r="AD14" s="247" t="s">
        <v>230</v>
      </c>
      <c r="AE14" s="248" t="s">
        <v>231</v>
      </c>
      <c r="AF14" s="249" t="s">
        <v>103</v>
      </c>
      <c r="AG14" s="250">
        <v>434</v>
      </c>
      <c r="AH14" s="245">
        <v>364700</v>
      </c>
      <c r="AI14" s="246">
        <v>158279800</v>
      </c>
      <c r="AJ14" s="251">
        <f t="shared" si="9"/>
        <v>1</v>
      </c>
      <c r="AK14" s="252">
        <f t="shared" si="10"/>
        <v>1</v>
      </c>
      <c r="AL14" s="252">
        <f t="shared" si="11"/>
        <v>1</v>
      </c>
      <c r="AM14" s="252">
        <f t="shared" si="12"/>
        <v>1</v>
      </c>
      <c r="AN14" s="252">
        <f t="shared" ref="AN14:AO14" si="74">IFERROR(IF(AH14&lt;=0,0,1),0)</f>
        <v>1</v>
      </c>
      <c r="AO14" s="252">
        <f t="shared" si="74"/>
        <v>1</v>
      </c>
      <c r="AP14" s="252">
        <f t="shared" si="14"/>
        <v>1</v>
      </c>
      <c r="AQ14" s="253">
        <f t="shared" si="15"/>
        <v>158279800</v>
      </c>
      <c r="AR14" s="254">
        <f t="shared" si="16"/>
        <v>0</v>
      </c>
      <c r="AS14" s="111"/>
      <c r="AT14" s="111"/>
      <c r="AU14" s="240" t="s">
        <v>227</v>
      </c>
      <c r="AV14" s="247" t="s">
        <v>230</v>
      </c>
      <c r="AW14" s="248" t="s">
        <v>231</v>
      </c>
      <c r="AX14" s="249" t="s">
        <v>103</v>
      </c>
      <c r="AY14" s="250">
        <v>434</v>
      </c>
      <c r="AZ14" s="245">
        <v>180000</v>
      </c>
      <c r="BA14" s="246">
        <v>78120000</v>
      </c>
      <c r="BB14" s="251">
        <f t="shared" si="17"/>
        <v>1</v>
      </c>
      <c r="BC14" s="252">
        <f t="shared" si="18"/>
        <v>1</v>
      </c>
      <c r="BD14" s="252">
        <f t="shared" si="19"/>
        <v>1</v>
      </c>
      <c r="BE14" s="252">
        <f t="shared" si="20"/>
        <v>1</v>
      </c>
      <c r="BF14" s="252">
        <f t="shared" ref="BF14:BG14" si="75">IFERROR(IF(AZ14&lt;=0,0,1),0)</f>
        <v>1</v>
      </c>
      <c r="BG14" s="252">
        <f t="shared" si="75"/>
        <v>1</v>
      </c>
      <c r="BH14" s="252">
        <f t="shared" si="22"/>
        <v>1</v>
      </c>
      <c r="BI14" s="253">
        <f t="shared" si="23"/>
        <v>78120000</v>
      </c>
      <c r="BJ14" s="254">
        <f t="shared" si="24"/>
        <v>0</v>
      </c>
      <c r="BK14" s="111"/>
      <c r="BL14" s="111"/>
      <c r="BM14" s="240" t="s">
        <v>227</v>
      </c>
      <c r="BN14" s="247" t="s">
        <v>230</v>
      </c>
      <c r="BO14" s="248" t="s">
        <v>231</v>
      </c>
      <c r="BP14" s="249" t="s">
        <v>103</v>
      </c>
      <c r="BQ14" s="250">
        <v>434</v>
      </c>
      <c r="BR14" s="245">
        <v>465000</v>
      </c>
      <c r="BS14" s="246">
        <v>201810000</v>
      </c>
      <c r="BT14" s="251">
        <f t="shared" si="25"/>
        <v>1</v>
      </c>
      <c r="BU14" s="252">
        <f t="shared" si="26"/>
        <v>1</v>
      </c>
      <c r="BV14" s="252">
        <f t="shared" si="27"/>
        <v>1</v>
      </c>
      <c r="BW14" s="252">
        <f t="shared" si="28"/>
        <v>1</v>
      </c>
      <c r="BX14" s="252">
        <f t="shared" ref="BX14:BY14" si="76">IFERROR(IF(BR14&lt;=0,0,1),0)</f>
        <v>1</v>
      </c>
      <c r="BY14" s="252">
        <f t="shared" si="76"/>
        <v>1</v>
      </c>
      <c r="BZ14" s="252">
        <f t="shared" si="30"/>
        <v>1</v>
      </c>
      <c r="CA14" s="253">
        <f t="shared" si="31"/>
        <v>201810000</v>
      </c>
      <c r="CB14" s="254">
        <f t="shared" si="32"/>
        <v>0</v>
      </c>
      <c r="CC14" s="111"/>
      <c r="CD14" s="111"/>
      <c r="CE14" s="240" t="s">
        <v>227</v>
      </c>
      <c r="CF14" s="247" t="s">
        <v>230</v>
      </c>
      <c r="CG14" s="248" t="s">
        <v>231</v>
      </c>
      <c r="CH14" s="249" t="s">
        <v>103</v>
      </c>
      <c r="CI14" s="250">
        <v>434</v>
      </c>
      <c r="CJ14" s="245">
        <v>371700</v>
      </c>
      <c r="CK14" s="246">
        <v>161317800</v>
      </c>
      <c r="CL14" s="251">
        <f t="shared" si="33"/>
        <v>1</v>
      </c>
      <c r="CM14" s="252">
        <f t="shared" si="34"/>
        <v>1</v>
      </c>
      <c r="CN14" s="252">
        <f t="shared" si="35"/>
        <v>1</v>
      </c>
      <c r="CO14" s="252">
        <f t="shared" si="36"/>
        <v>1</v>
      </c>
      <c r="CP14" s="252">
        <f t="shared" ref="CP14:CQ14" si="77">IFERROR(IF(CJ14&lt;=0,0,1),0)</f>
        <v>1</v>
      </c>
      <c r="CQ14" s="252">
        <f t="shared" si="77"/>
        <v>1</v>
      </c>
      <c r="CR14" s="252">
        <f t="shared" si="38"/>
        <v>1</v>
      </c>
      <c r="CS14" s="253">
        <f t="shared" si="39"/>
        <v>161317800</v>
      </c>
      <c r="CT14" s="254">
        <f t="shared" si="40"/>
        <v>0</v>
      </c>
      <c r="CU14" s="111"/>
      <c r="CV14" s="111"/>
      <c r="CW14" s="240" t="s">
        <v>227</v>
      </c>
      <c r="CX14" s="247" t="s">
        <v>230</v>
      </c>
      <c r="CY14" s="255" t="s">
        <v>231</v>
      </c>
      <c r="CZ14" s="249" t="s">
        <v>103</v>
      </c>
      <c r="DA14" s="250">
        <v>434</v>
      </c>
      <c r="DB14" s="245">
        <v>434000</v>
      </c>
      <c r="DC14" s="246">
        <v>188356000</v>
      </c>
      <c r="DD14" s="251">
        <f t="shared" si="41"/>
        <v>1</v>
      </c>
      <c r="DE14" s="252">
        <f t="shared" si="42"/>
        <v>1</v>
      </c>
      <c r="DF14" s="252">
        <f t="shared" si="43"/>
        <v>1</v>
      </c>
      <c r="DG14" s="252">
        <f t="shared" si="44"/>
        <v>1</v>
      </c>
      <c r="DH14" s="252">
        <f t="shared" ref="DH14:DI14" si="78">IFERROR(IF(DB14&lt;=0,0,1),0)</f>
        <v>1</v>
      </c>
      <c r="DI14" s="252">
        <f t="shared" si="78"/>
        <v>1</v>
      </c>
      <c r="DJ14" s="252">
        <f t="shared" si="46"/>
        <v>1</v>
      </c>
      <c r="DK14" s="253">
        <f t="shared" si="47"/>
        <v>188356000</v>
      </c>
      <c r="DL14" s="254">
        <f t="shared" si="48"/>
        <v>0</v>
      </c>
      <c r="DM14" s="111"/>
      <c r="DN14" s="111"/>
      <c r="DO14" s="240" t="s">
        <v>227</v>
      </c>
      <c r="DP14" s="247" t="s">
        <v>230</v>
      </c>
      <c r="DQ14" s="256" t="s">
        <v>231</v>
      </c>
      <c r="DR14" s="249" t="s">
        <v>103</v>
      </c>
      <c r="DS14" s="250">
        <v>434</v>
      </c>
      <c r="DT14" s="245">
        <v>428672</v>
      </c>
      <c r="DU14" s="246">
        <v>186043648</v>
      </c>
      <c r="DV14" s="251">
        <f t="shared" si="49"/>
        <v>1</v>
      </c>
      <c r="DW14" s="252">
        <f t="shared" si="50"/>
        <v>1</v>
      </c>
      <c r="DX14" s="252">
        <f t="shared" si="51"/>
        <v>1</v>
      </c>
      <c r="DY14" s="252">
        <f t="shared" si="52"/>
        <v>1</v>
      </c>
      <c r="DZ14" s="252">
        <f t="shared" ref="DZ14:EA14" si="79">IFERROR(IF(DT14&lt;=0,0,1),0)</f>
        <v>1</v>
      </c>
      <c r="EA14" s="252">
        <f t="shared" si="79"/>
        <v>1</v>
      </c>
      <c r="EB14" s="252">
        <f t="shared" si="54"/>
        <v>1</v>
      </c>
      <c r="EC14" s="253">
        <f t="shared" si="55"/>
        <v>186043648</v>
      </c>
      <c r="ED14" s="254">
        <f t="shared" si="56"/>
        <v>0</v>
      </c>
      <c r="EE14" s="111"/>
      <c r="EF14" s="111"/>
      <c r="EG14" s="240" t="s">
        <v>227</v>
      </c>
      <c r="EH14" s="247" t="s">
        <v>230</v>
      </c>
      <c r="EI14" s="248" t="s">
        <v>231</v>
      </c>
      <c r="EJ14" s="249" t="s">
        <v>103</v>
      </c>
      <c r="EK14" s="250">
        <v>434</v>
      </c>
      <c r="EL14" s="245">
        <v>363563</v>
      </c>
      <c r="EM14" s="246">
        <v>157786342</v>
      </c>
      <c r="EN14" s="251">
        <f t="shared" si="57"/>
        <v>1</v>
      </c>
      <c r="EO14" s="252">
        <f t="shared" si="58"/>
        <v>1</v>
      </c>
      <c r="EP14" s="252">
        <f t="shared" si="59"/>
        <v>1</v>
      </c>
      <c r="EQ14" s="252">
        <f t="shared" si="60"/>
        <v>1</v>
      </c>
      <c r="ER14" s="252">
        <f t="shared" ref="ER14:ES14" si="80">IFERROR(IF(EL14&lt;=0,0,1),0)</f>
        <v>1</v>
      </c>
      <c r="ES14" s="252">
        <f t="shared" si="80"/>
        <v>1</v>
      </c>
      <c r="ET14" s="252">
        <f t="shared" si="62"/>
        <v>1</v>
      </c>
      <c r="EU14" s="253">
        <f t="shared" si="63"/>
        <v>157786342</v>
      </c>
      <c r="EV14" s="254">
        <f t="shared" si="64"/>
        <v>0</v>
      </c>
      <c r="EW14" s="111"/>
      <c r="EX14" s="111"/>
      <c r="EY14" s="240" t="s">
        <v>227</v>
      </c>
      <c r="EZ14" s="247" t="s">
        <v>230</v>
      </c>
      <c r="FA14" s="248" t="s">
        <v>231</v>
      </c>
      <c r="FB14" s="249" t="s">
        <v>103</v>
      </c>
      <c r="FC14" s="250">
        <v>434</v>
      </c>
      <c r="FD14" s="245">
        <v>441000</v>
      </c>
      <c r="FE14" s="246">
        <v>191394000</v>
      </c>
      <c r="FF14" s="251">
        <f t="shared" si="65"/>
        <v>1</v>
      </c>
      <c r="FG14" s="252">
        <f t="shared" si="66"/>
        <v>1</v>
      </c>
      <c r="FH14" s="252">
        <f t="shared" si="67"/>
        <v>1</v>
      </c>
      <c r="FI14" s="252">
        <f t="shared" si="68"/>
        <v>1</v>
      </c>
      <c r="FJ14" s="252">
        <f t="shared" ref="FJ14:FK14" si="81">IFERROR(IF(FD14&lt;=0,0,1),0)</f>
        <v>1</v>
      </c>
      <c r="FK14" s="252">
        <f t="shared" si="81"/>
        <v>1</v>
      </c>
      <c r="FL14" s="252">
        <f t="shared" si="70"/>
        <v>1</v>
      </c>
      <c r="FM14" s="253">
        <f t="shared" si="71"/>
        <v>191394000</v>
      </c>
      <c r="FN14" s="254">
        <f t="shared" si="72"/>
        <v>0</v>
      </c>
      <c r="FO14" s="111"/>
      <c r="FP14" s="111"/>
      <c r="FQ14" s="111"/>
    </row>
    <row r="15" spans="1:173" ht="96" customHeight="1" x14ac:dyDescent="0.2">
      <c r="A15" s="111"/>
      <c r="B15" s="240" t="s">
        <v>102</v>
      </c>
      <c r="C15" s="241" t="s">
        <v>60</v>
      </c>
      <c r="D15" s="242" t="s">
        <v>232</v>
      </c>
      <c r="E15" s="243" t="s">
        <v>103</v>
      </c>
      <c r="F15" s="244">
        <f>16+(14*3)</f>
        <v>58</v>
      </c>
      <c r="G15" s="245"/>
      <c r="H15" s="246">
        <f t="shared" si="0"/>
        <v>0</v>
      </c>
      <c r="I15" s="239"/>
      <c r="J15" s="111"/>
      <c r="K15" s="240" t="s">
        <v>102</v>
      </c>
      <c r="L15" s="247" t="s">
        <v>60</v>
      </c>
      <c r="M15" s="248" t="s">
        <v>232</v>
      </c>
      <c r="N15" s="249" t="s">
        <v>103</v>
      </c>
      <c r="O15" s="250">
        <v>58</v>
      </c>
      <c r="P15" s="245">
        <v>283000</v>
      </c>
      <c r="Q15" s="246">
        <v>16414000</v>
      </c>
      <c r="R15" s="251">
        <f t="shared" si="1"/>
        <v>1</v>
      </c>
      <c r="S15" s="252">
        <f t="shared" si="2"/>
        <v>1</v>
      </c>
      <c r="T15" s="252">
        <f t="shared" si="3"/>
        <v>1</v>
      </c>
      <c r="U15" s="252">
        <f t="shared" si="4"/>
        <v>1</v>
      </c>
      <c r="V15" s="252">
        <f t="shared" ref="V15:W15" si="82">IFERROR(IF(P15&lt;=0,0,1),0)</f>
        <v>1</v>
      </c>
      <c r="W15" s="252">
        <f t="shared" si="82"/>
        <v>1</v>
      </c>
      <c r="X15" s="252">
        <f t="shared" si="6"/>
        <v>1</v>
      </c>
      <c r="Y15" s="253">
        <f t="shared" si="7"/>
        <v>16414000</v>
      </c>
      <c r="Z15" s="254">
        <f t="shared" si="8"/>
        <v>0</v>
      </c>
      <c r="AA15" s="239"/>
      <c r="AB15" s="239"/>
      <c r="AC15" s="240" t="s">
        <v>102</v>
      </c>
      <c r="AD15" s="247" t="s">
        <v>60</v>
      </c>
      <c r="AE15" s="248" t="s">
        <v>232</v>
      </c>
      <c r="AF15" s="249" t="s">
        <v>103</v>
      </c>
      <c r="AG15" s="250">
        <v>58</v>
      </c>
      <c r="AH15" s="245">
        <v>422600</v>
      </c>
      <c r="AI15" s="246">
        <v>24510800</v>
      </c>
      <c r="AJ15" s="251">
        <f t="shared" si="9"/>
        <v>1</v>
      </c>
      <c r="AK15" s="252">
        <f t="shared" si="10"/>
        <v>1</v>
      </c>
      <c r="AL15" s="252">
        <f t="shared" si="11"/>
        <v>1</v>
      </c>
      <c r="AM15" s="252">
        <f t="shared" si="12"/>
        <v>1</v>
      </c>
      <c r="AN15" s="252">
        <f t="shared" ref="AN15:AO15" si="83">IFERROR(IF(AH15&lt;=0,0,1),0)</f>
        <v>1</v>
      </c>
      <c r="AO15" s="252">
        <f t="shared" si="83"/>
        <v>1</v>
      </c>
      <c r="AP15" s="252">
        <f t="shared" si="14"/>
        <v>1</v>
      </c>
      <c r="AQ15" s="253">
        <f t="shared" si="15"/>
        <v>24510800</v>
      </c>
      <c r="AR15" s="254">
        <f t="shared" si="16"/>
        <v>0</v>
      </c>
      <c r="AS15" s="111"/>
      <c r="AT15" s="111"/>
      <c r="AU15" s="240" t="s">
        <v>102</v>
      </c>
      <c r="AV15" s="247" t="s">
        <v>60</v>
      </c>
      <c r="AW15" s="248" t="s">
        <v>232</v>
      </c>
      <c r="AX15" s="249" t="s">
        <v>103</v>
      </c>
      <c r="AY15" s="250">
        <v>58</v>
      </c>
      <c r="AZ15" s="245">
        <v>203000</v>
      </c>
      <c r="BA15" s="246">
        <v>11774000</v>
      </c>
      <c r="BB15" s="251">
        <f t="shared" si="17"/>
        <v>1</v>
      </c>
      <c r="BC15" s="252">
        <f t="shared" si="18"/>
        <v>1</v>
      </c>
      <c r="BD15" s="252">
        <f t="shared" si="19"/>
        <v>1</v>
      </c>
      <c r="BE15" s="252">
        <f t="shared" si="20"/>
        <v>1</v>
      </c>
      <c r="BF15" s="252">
        <f t="shared" ref="BF15:BG15" si="84">IFERROR(IF(AZ15&lt;=0,0,1),0)</f>
        <v>1</v>
      </c>
      <c r="BG15" s="252">
        <f t="shared" si="84"/>
        <v>1</v>
      </c>
      <c r="BH15" s="252">
        <f t="shared" si="22"/>
        <v>1</v>
      </c>
      <c r="BI15" s="253">
        <f t="shared" si="23"/>
        <v>11774000</v>
      </c>
      <c r="BJ15" s="254">
        <f t="shared" si="24"/>
        <v>0</v>
      </c>
      <c r="BK15" s="111"/>
      <c r="BL15" s="111"/>
      <c r="BM15" s="240" t="s">
        <v>102</v>
      </c>
      <c r="BN15" s="247" t="s">
        <v>60</v>
      </c>
      <c r="BO15" s="248" t="s">
        <v>232</v>
      </c>
      <c r="BP15" s="249" t="s">
        <v>103</v>
      </c>
      <c r="BQ15" s="250">
        <v>58</v>
      </c>
      <c r="BR15" s="245">
        <v>325000</v>
      </c>
      <c r="BS15" s="246">
        <v>18850000</v>
      </c>
      <c r="BT15" s="251">
        <f t="shared" si="25"/>
        <v>1</v>
      </c>
      <c r="BU15" s="252">
        <f t="shared" si="26"/>
        <v>1</v>
      </c>
      <c r="BV15" s="252">
        <f t="shared" si="27"/>
        <v>1</v>
      </c>
      <c r="BW15" s="252">
        <f t="shared" si="28"/>
        <v>1</v>
      </c>
      <c r="BX15" s="252">
        <f t="shared" ref="BX15:BY15" si="85">IFERROR(IF(BR15&lt;=0,0,1),0)</f>
        <v>1</v>
      </c>
      <c r="BY15" s="252">
        <f t="shared" si="85"/>
        <v>1</v>
      </c>
      <c r="BZ15" s="252">
        <f t="shared" si="30"/>
        <v>1</v>
      </c>
      <c r="CA15" s="253">
        <f t="shared" si="31"/>
        <v>18850000</v>
      </c>
      <c r="CB15" s="254">
        <f t="shared" si="32"/>
        <v>0</v>
      </c>
      <c r="CC15" s="111"/>
      <c r="CD15" s="111"/>
      <c r="CE15" s="240" t="s">
        <v>102</v>
      </c>
      <c r="CF15" s="247" t="s">
        <v>60</v>
      </c>
      <c r="CG15" s="248" t="s">
        <v>232</v>
      </c>
      <c r="CH15" s="249" t="s">
        <v>103</v>
      </c>
      <c r="CI15" s="250">
        <v>58</v>
      </c>
      <c r="CJ15" s="245">
        <v>167250</v>
      </c>
      <c r="CK15" s="246">
        <v>9700500</v>
      </c>
      <c r="CL15" s="251">
        <f t="shared" si="33"/>
        <v>1</v>
      </c>
      <c r="CM15" s="252">
        <f t="shared" si="34"/>
        <v>1</v>
      </c>
      <c r="CN15" s="252">
        <f t="shared" si="35"/>
        <v>1</v>
      </c>
      <c r="CO15" s="252">
        <f t="shared" si="36"/>
        <v>1</v>
      </c>
      <c r="CP15" s="252">
        <f t="shared" ref="CP15:CQ15" si="86">IFERROR(IF(CJ15&lt;=0,0,1),0)</f>
        <v>1</v>
      </c>
      <c r="CQ15" s="252">
        <f t="shared" si="86"/>
        <v>1</v>
      </c>
      <c r="CR15" s="252">
        <f t="shared" si="38"/>
        <v>1</v>
      </c>
      <c r="CS15" s="253">
        <f t="shared" si="39"/>
        <v>9700500</v>
      </c>
      <c r="CT15" s="254">
        <f t="shared" si="40"/>
        <v>0</v>
      </c>
      <c r="CU15" s="111"/>
      <c r="CV15" s="111"/>
      <c r="CW15" s="240" t="s">
        <v>102</v>
      </c>
      <c r="CX15" s="247" t="s">
        <v>60</v>
      </c>
      <c r="CY15" s="255" t="s">
        <v>232</v>
      </c>
      <c r="CZ15" s="249" t="s">
        <v>103</v>
      </c>
      <c r="DA15" s="250">
        <v>58</v>
      </c>
      <c r="DB15" s="245">
        <v>150200</v>
      </c>
      <c r="DC15" s="246">
        <v>8711600</v>
      </c>
      <c r="DD15" s="251">
        <f t="shared" si="41"/>
        <v>1</v>
      </c>
      <c r="DE15" s="252">
        <f t="shared" si="42"/>
        <v>1</v>
      </c>
      <c r="DF15" s="252">
        <f t="shared" si="43"/>
        <v>1</v>
      </c>
      <c r="DG15" s="252">
        <f t="shared" si="44"/>
        <v>1</v>
      </c>
      <c r="DH15" s="252">
        <f t="shared" ref="DH15:DI15" si="87">IFERROR(IF(DB15&lt;=0,0,1),0)</f>
        <v>1</v>
      </c>
      <c r="DI15" s="252">
        <f t="shared" si="87"/>
        <v>1</v>
      </c>
      <c r="DJ15" s="252">
        <f t="shared" si="46"/>
        <v>1</v>
      </c>
      <c r="DK15" s="253">
        <f t="shared" si="47"/>
        <v>8711600</v>
      </c>
      <c r="DL15" s="254">
        <f t="shared" si="48"/>
        <v>0</v>
      </c>
      <c r="DM15" s="111"/>
      <c r="DN15" s="111"/>
      <c r="DO15" s="240" t="s">
        <v>102</v>
      </c>
      <c r="DP15" s="247" t="s">
        <v>60</v>
      </c>
      <c r="DQ15" s="256" t="s">
        <v>232</v>
      </c>
      <c r="DR15" s="249" t="s">
        <v>103</v>
      </c>
      <c r="DS15" s="250">
        <v>58</v>
      </c>
      <c r="DT15" s="245">
        <v>122016</v>
      </c>
      <c r="DU15" s="246">
        <v>7076928</v>
      </c>
      <c r="DV15" s="251">
        <f t="shared" si="49"/>
        <v>1</v>
      </c>
      <c r="DW15" s="252">
        <f t="shared" si="50"/>
        <v>1</v>
      </c>
      <c r="DX15" s="252">
        <f t="shared" si="51"/>
        <v>1</v>
      </c>
      <c r="DY15" s="252">
        <f t="shared" si="52"/>
        <v>1</v>
      </c>
      <c r="DZ15" s="252">
        <f t="shared" ref="DZ15:EA15" si="88">IFERROR(IF(DT15&lt;=0,0,1),0)</f>
        <v>1</v>
      </c>
      <c r="EA15" s="252">
        <f t="shared" si="88"/>
        <v>1</v>
      </c>
      <c r="EB15" s="252">
        <f t="shared" si="54"/>
        <v>1</v>
      </c>
      <c r="EC15" s="253">
        <f t="shared" si="55"/>
        <v>7076928</v>
      </c>
      <c r="ED15" s="254">
        <f t="shared" si="56"/>
        <v>0</v>
      </c>
      <c r="EE15" s="111"/>
      <c r="EF15" s="111"/>
      <c r="EG15" s="240" t="s">
        <v>102</v>
      </c>
      <c r="EH15" s="247" t="s">
        <v>60</v>
      </c>
      <c r="EI15" s="248" t="s">
        <v>232</v>
      </c>
      <c r="EJ15" s="249" t="s">
        <v>103</v>
      </c>
      <c r="EK15" s="250">
        <v>58</v>
      </c>
      <c r="EL15" s="245">
        <v>152250</v>
      </c>
      <c r="EM15" s="246">
        <v>8830500</v>
      </c>
      <c r="EN15" s="251">
        <f t="shared" si="57"/>
        <v>1</v>
      </c>
      <c r="EO15" s="252">
        <f t="shared" si="58"/>
        <v>1</v>
      </c>
      <c r="EP15" s="252">
        <f t="shared" si="59"/>
        <v>1</v>
      </c>
      <c r="EQ15" s="252">
        <f t="shared" si="60"/>
        <v>1</v>
      </c>
      <c r="ER15" s="252">
        <f t="shared" ref="ER15:ES15" si="89">IFERROR(IF(EL15&lt;=0,0,1),0)</f>
        <v>1</v>
      </c>
      <c r="ES15" s="252">
        <f t="shared" si="89"/>
        <v>1</v>
      </c>
      <c r="ET15" s="252">
        <f t="shared" si="62"/>
        <v>1</v>
      </c>
      <c r="EU15" s="253">
        <f t="shared" si="63"/>
        <v>8830500</v>
      </c>
      <c r="EV15" s="254">
        <f t="shared" si="64"/>
        <v>0</v>
      </c>
      <c r="EW15" s="111"/>
      <c r="EX15" s="111"/>
      <c r="EY15" s="240" t="s">
        <v>102</v>
      </c>
      <c r="EZ15" s="247" t="s">
        <v>60</v>
      </c>
      <c r="FA15" s="248" t="s">
        <v>232</v>
      </c>
      <c r="FB15" s="249" t="s">
        <v>103</v>
      </c>
      <c r="FC15" s="250">
        <v>58</v>
      </c>
      <c r="FD15" s="245">
        <v>155000</v>
      </c>
      <c r="FE15" s="246">
        <v>8990000</v>
      </c>
      <c r="FF15" s="251">
        <f t="shared" si="65"/>
        <v>1</v>
      </c>
      <c r="FG15" s="252">
        <f t="shared" si="66"/>
        <v>1</v>
      </c>
      <c r="FH15" s="252">
        <f t="shared" si="67"/>
        <v>1</v>
      </c>
      <c r="FI15" s="252">
        <f t="shared" si="68"/>
        <v>1</v>
      </c>
      <c r="FJ15" s="252">
        <f t="shared" ref="FJ15:FK15" si="90">IFERROR(IF(FD15&lt;=0,0,1),0)</f>
        <v>1</v>
      </c>
      <c r="FK15" s="252">
        <f t="shared" si="90"/>
        <v>1</v>
      </c>
      <c r="FL15" s="252">
        <f t="shared" si="70"/>
        <v>1</v>
      </c>
      <c r="FM15" s="253">
        <f t="shared" si="71"/>
        <v>8990000</v>
      </c>
      <c r="FN15" s="254">
        <f t="shared" si="72"/>
        <v>0</v>
      </c>
      <c r="FO15" s="111"/>
      <c r="FP15" s="111"/>
      <c r="FQ15" s="111"/>
    </row>
    <row r="16" spans="1:173" ht="96.75" customHeight="1" x14ac:dyDescent="0.2">
      <c r="A16" s="111"/>
      <c r="B16" s="240" t="s">
        <v>102</v>
      </c>
      <c r="C16" s="241" t="s">
        <v>233</v>
      </c>
      <c r="D16" s="242" t="s">
        <v>234</v>
      </c>
      <c r="E16" s="243" t="s">
        <v>103</v>
      </c>
      <c r="F16" s="244">
        <f>16</f>
        <v>16</v>
      </c>
      <c r="G16" s="245"/>
      <c r="H16" s="246">
        <f t="shared" si="0"/>
        <v>0</v>
      </c>
      <c r="I16" s="239"/>
      <c r="J16" s="111"/>
      <c r="K16" s="240" t="s">
        <v>102</v>
      </c>
      <c r="L16" s="247" t="s">
        <v>233</v>
      </c>
      <c r="M16" s="248" t="s">
        <v>234</v>
      </c>
      <c r="N16" s="249" t="s">
        <v>103</v>
      </c>
      <c r="O16" s="250">
        <v>16</v>
      </c>
      <c r="P16" s="245">
        <v>1200000</v>
      </c>
      <c r="Q16" s="246">
        <v>19200000</v>
      </c>
      <c r="R16" s="251">
        <f t="shared" si="1"/>
        <v>1</v>
      </c>
      <c r="S16" s="252">
        <f t="shared" si="2"/>
        <v>1</v>
      </c>
      <c r="T16" s="252">
        <f t="shared" si="3"/>
        <v>1</v>
      </c>
      <c r="U16" s="252">
        <f t="shared" si="4"/>
        <v>1</v>
      </c>
      <c r="V16" s="252">
        <f t="shared" ref="V16:W16" si="91">IFERROR(IF(P16&lt;=0,0,1),0)</f>
        <v>1</v>
      </c>
      <c r="W16" s="252">
        <f t="shared" si="91"/>
        <v>1</v>
      </c>
      <c r="X16" s="252">
        <f t="shared" si="6"/>
        <v>1</v>
      </c>
      <c r="Y16" s="253">
        <f t="shared" si="7"/>
        <v>19200000</v>
      </c>
      <c r="Z16" s="254">
        <f t="shared" si="8"/>
        <v>0</v>
      </c>
      <c r="AA16" s="239"/>
      <c r="AB16" s="239"/>
      <c r="AC16" s="240" t="s">
        <v>102</v>
      </c>
      <c r="AD16" s="247" t="s">
        <v>233</v>
      </c>
      <c r="AE16" s="248" t="s">
        <v>234</v>
      </c>
      <c r="AF16" s="249" t="s">
        <v>103</v>
      </c>
      <c r="AG16" s="250">
        <v>16</v>
      </c>
      <c r="AH16" s="245">
        <v>455200</v>
      </c>
      <c r="AI16" s="246">
        <v>7283200</v>
      </c>
      <c r="AJ16" s="251">
        <f t="shared" si="9"/>
        <v>1</v>
      </c>
      <c r="AK16" s="252">
        <f t="shared" si="10"/>
        <v>1</v>
      </c>
      <c r="AL16" s="252">
        <f t="shared" si="11"/>
        <v>1</v>
      </c>
      <c r="AM16" s="252">
        <f t="shared" si="12"/>
        <v>1</v>
      </c>
      <c r="AN16" s="252">
        <f t="shared" ref="AN16:AO16" si="92">IFERROR(IF(AH16&lt;=0,0,1),0)</f>
        <v>1</v>
      </c>
      <c r="AO16" s="252">
        <f t="shared" si="92"/>
        <v>1</v>
      </c>
      <c r="AP16" s="252">
        <f t="shared" si="14"/>
        <v>1</v>
      </c>
      <c r="AQ16" s="253">
        <f t="shared" si="15"/>
        <v>7283200</v>
      </c>
      <c r="AR16" s="254">
        <f t="shared" si="16"/>
        <v>0</v>
      </c>
      <c r="AS16" s="111"/>
      <c r="AT16" s="111"/>
      <c r="AU16" s="240" t="s">
        <v>102</v>
      </c>
      <c r="AV16" s="247" t="s">
        <v>233</v>
      </c>
      <c r="AW16" s="248" t="s">
        <v>234</v>
      </c>
      <c r="AX16" s="249" t="s">
        <v>103</v>
      </c>
      <c r="AY16" s="250">
        <v>16</v>
      </c>
      <c r="AZ16" s="245">
        <v>368000</v>
      </c>
      <c r="BA16" s="246">
        <v>5888000</v>
      </c>
      <c r="BB16" s="251">
        <f t="shared" si="17"/>
        <v>1</v>
      </c>
      <c r="BC16" s="252">
        <f t="shared" si="18"/>
        <v>1</v>
      </c>
      <c r="BD16" s="252">
        <f t="shared" si="19"/>
        <v>1</v>
      </c>
      <c r="BE16" s="252">
        <f t="shared" si="20"/>
        <v>1</v>
      </c>
      <c r="BF16" s="252">
        <f t="shared" ref="BF16:BG16" si="93">IFERROR(IF(AZ16&lt;=0,0,1),0)</f>
        <v>1</v>
      </c>
      <c r="BG16" s="252">
        <f t="shared" si="93"/>
        <v>1</v>
      </c>
      <c r="BH16" s="252">
        <f t="shared" si="22"/>
        <v>1</v>
      </c>
      <c r="BI16" s="253">
        <f t="shared" si="23"/>
        <v>5888000</v>
      </c>
      <c r="BJ16" s="254">
        <f t="shared" si="24"/>
        <v>0</v>
      </c>
      <c r="BK16" s="111"/>
      <c r="BL16" s="111"/>
      <c r="BM16" s="240" t="s">
        <v>102</v>
      </c>
      <c r="BN16" s="247" t="s">
        <v>233</v>
      </c>
      <c r="BO16" s="248" t="s">
        <v>234</v>
      </c>
      <c r="BP16" s="249" t="s">
        <v>103</v>
      </c>
      <c r="BQ16" s="250">
        <v>16</v>
      </c>
      <c r="BR16" s="245">
        <v>620000</v>
      </c>
      <c r="BS16" s="246">
        <v>9920000</v>
      </c>
      <c r="BT16" s="251">
        <f t="shared" si="25"/>
        <v>1</v>
      </c>
      <c r="BU16" s="252">
        <f t="shared" si="26"/>
        <v>1</v>
      </c>
      <c r="BV16" s="252">
        <f t="shared" si="27"/>
        <v>1</v>
      </c>
      <c r="BW16" s="252">
        <f t="shared" si="28"/>
        <v>1</v>
      </c>
      <c r="BX16" s="252">
        <f t="shared" ref="BX16:BY16" si="94">IFERROR(IF(BR16&lt;=0,0,1),0)</f>
        <v>1</v>
      </c>
      <c r="BY16" s="252">
        <f t="shared" si="94"/>
        <v>1</v>
      </c>
      <c r="BZ16" s="252">
        <f t="shared" si="30"/>
        <v>1</v>
      </c>
      <c r="CA16" s="253">
        <f t="shared" si="31"/>
        <v>9920000</v>
      </c>
      <c r="CB16" s="254">
        <f t="shared" si="32"/>
        <v>0</v>
      </c>
      <c r="CC16" s="111"/>
      <c r="CD16" s="111"/>
      <c r="CE16" s="240" t="s">
        <v>102</v>
      </c>
      <c r="CF16" s="247" t="s">
        <v>233</v>
      </c>
      <c r="CG16" s="248" t="s">
        <v>234</v>
      </c>
      <c r="CH16" s="249" t="s">
        <v>103</v>
      </c>
      <c r="CI16" s="250">
        <v>16</v>
      </c>
      <c r="CJ16" s="245">
        <v>543945</v>
      </c>
      <c r="CK16" s="246">
        <v>8703120</v>
      </c>
      <c r="CL16" s="251">
        <f t="shared" si="33"/>
        <v>1</v>
      </c>
      <c r="CM16" s="252">
        <f t="shared" si="34"/>
        <v>1</v>
      </c>
      <c r="CN16" s="252">
        <f t="shared" si="35"/>
        <v>1</v>
      </c>
      <c r="CO16" s="252">
        <f t="shared" si="36"/>
        <v>1</v>
      </c>
      <c r="CP16" s="252">
        <f t="shared" ref="CP16:CQ16" si="95">IFERROR(IF(CJ16&lt;=0,0,1),0)</f>
        <v>1</v>
      </c>
      <c r="CQ16" s="252">
        <f t="shared" si="95"/>
        <v>1</v>
      </c>
      <c r="CR16" s="252">
        <f t="shared" si="38"/>
        <v>1</v>
      </c>
      <c r="CS16" s="253">
        <f t="shared" si="39"/>
        <v>8703120</v>
      </c>
      <c r="CT16" s="254">
        <f t="shared" si="40"/>
        <v>0</v>
      </c>
      <c r="CU16" s="111"/>
      <c r="CV16" s="111"/>
      <c r="CW16" s="240" t="s">
        <v>102</v>
      </c>
      <c r="CX16" s="247" t="s">
        <v>233</v>
      </c>
      <c r="CY16" s="255" t="s">
        <v>234</v>
      </c>
      <c r="CZ16" s="249" t="s">
        <v>103</v>
      </c>
      <c r="DA16" s="250">
        <v>16</v>
      </c>
      <c r="DB16" s="245">
        <v>735300</v>
      </c>
      <c r="DC16" s="246">
        <v>11764800</v>
      </c>
      <c r="DD16" s="251">
        <f t="shared" si="41"/>
        <v>1</v>
      </c>
      <c r="DE16" s="252">
        <f t="shared" si="42"/>
        <v>1</v>
      </c>
      <c r="DF16" s="252">
        <f t="shared" si="43"/>
        <v>1</v>
      </c>
      <c r="DG16" s="252">
        <f t="shared" si="44"/>
        <v>1</v>
      </c>
      <c r="DH16" s="252">
        <f t="shared" ref="DH16:DI16" si="96">IFERROR(IF(DB16&lt;=0,0,1),0)</f>
        <v>1</v>
      </c>
      <c r="DI16" s="252">
        <f t="shared" si="96"/>
        <v>1</v>
      </c>
      <c r="DJ16" s="252">
        <f t="shared" si="46"/>
        <v>1</v>
      </c>
      <c r="DK16" s="253">
        <f t="shared" si="47"/>
        <v>11764800</v>
      </c>
      <c r="DL16" s="254">
        <f t="shared" si="48"/>
        <v>0</v>
      </c>
      <c r="DM16" s="111"/>
      <c r="DN16" s="111"/>
      <c r="DO16" s="240" t="s">
        <v>102</v>
      </c>
      <c r="DP16" s="247" t="s">
        <v>233</v>
      </c>
      <c r="DQ16" s="256" t="s">
        <v>234</v>
      </c>
      <c r="DR16" s="249" t="s">
        <v>103</v>
      </c>
      <c r="DS16" s="250">
        <v>16</v>
      </c>
      <c r="DT16" s="245">
        <v>365397</v>
      </c>
      <c r="DU16" s="246">
        <v>5846352</v>
      </c>
      <c r="DV16" s="251">
        <f t="shared" si="49"/>
        <v>1</v>
      </c>
      <c r="DW16" s="252">
        <f t="shared" si="50"/>
        <v>1</v>
      </c>
      <c r="DX16" s="252">
        <f t="shared" si="51"/>
        <v>1</v>
      </c>
      <c r="DY16" s="252">
        <f t="shared" si="52"/>
        <v>1</v>
      </c>
      <c r="DZ16" s="252">
        <f t="shared" ref="DZ16:EA16" si="97">IFERROR(IF(DT16&lt;=0,0,1),0)</f>
        <v>1</v>
      </c>
      <c r="EA16" s="252">
        <f t="shared" si="97"/>
        <v>1</v>
      </c>
      <c r="EB16" s="252">
        <f t="shared" si="54"/>
        <v>1</v>
      </c>
      <c r="EC16" s="253">
        <f t="shared" si="55"/>
        <v>5846352</v>
      </c>
      <c r="ED16" s="254">
        <f t="shared" si="56"/>
        <v>0</v>
      </c>
      <c r="EE16" s="111"/>
      <c r="EF16" s="111"/>
      <c r="EG16" s="240" t="s">
        <v>102</v>
      </c>
      <c r="EH16" s="247" t="s">
        <v>233</v>
      </c>
      <c r="EI16" s="248" t="s">
        <v>234</v>
      </c>
      <c r="EJ16" s="249" t="s">
        <v>103</v>
      </c>
      <c r="EK16" s="250">
        <v>16</v>
      </c>
      <c r="EL16" s="245">
        <v>585013</v>
      </c>
      <c r="EM16" s="246">
        <v>9360208</v>
      </c>
      <c r="EN16" s="251">
        <f t="shared" si="57"/>
        <v>1</v>
      </c>
      <c r="EO16" s="252">
        <f t="shared" si="58"/>
        <v>1</v>
      </c>
      <c r="EP16" s="252">
        <f t="shared" si="59"/>
        <v>1</v>
      </c>
      <c r="EQ16" s="252">
        <f t="shared" si="60"/>
        <v>1</v>
      </c>
      <c r="ER16" s="252">
        <f t="shared" ref="ER16:ES16" si="98">IFERROR(IF(EL16&lt;=0,0,1),0)</f>
        <v>1</v>
      </c>
      <c r="ES16" s="252">
        <f t="shared" si="98"/>
        <v>1</v>
      </c>
      <c r="ET16" s="252">
        <f t="shared" si="62"/>
        <v>1</v>
      </c>
      <c r="EU16" s="253">
        <f t="shared" si="63"/>
        <v>9360208</v>
      </c>
      <c r="EV16" s="254">
        <f t="shared" si="64"/>
        <v>0</v>
      </c>
      <c r="EW16" s="111"/>
      <c r="EX16" s="111"/>
      <c r="EY16" s="240" t="s">
        <v>102</v>
      </c>
      <c r="EZ16" s="247" t="s">
        <v>233</v>
      </c>
      <c r="FA16" s="248" t="s">
        <v>234</v>
      </c>
      <c r="FB16" s="249" t="s">
        <v>103</v>
      </c>
      <c r="FC16" s="250">
        <v>16</v>
      </c>
      <c r="FD16" s="245">
        <v>652000</v>
      </c>
      <c r="FE16" s="246">
        <v>10432000</v>
      </c>
      <c r="FF16" s="251">
        <f t="shared" si="65"/>
        <v>1</v>
      </c>
      <c r="FG16" s="252">
        <f t="shared" si="66"/>
        <v>1</v>
      </c>
      <c r="FH16" s="252">
        <f t="shared" si="67"/>
        <v>1</v>
      </c>
      <c r="FI16" s="252">
        <f t="shared" si="68"/>
        <v>1</v>
      </c>
      <c r="FJ16" s="252">
        <f t="shared" ref="FJ16:FK16" si="99">IFERROR(IF(FD16&lt;=0,0,1),0)</f>
        <v>1</v>
      </c>
      <c r="FK16" s="252">
        <f t="shared" si="99"/>
        <v>1</v>
      </c>
      <c r="FL16" s="252">
        <f t="shared" si="70"/>
        <v>1</v>
      </c>
      <c r="FM16" s="253">
        <f t="shared" si="71"/>
        <v>10432000</v>
      </c>
      <c r="FN16" s="254">
        <f t="shared" si="72"/>
        <v>0</v>
      </c>
      <c r="FO16" s="111"/>
      <c r="FP16" s="111"/>
      <c r="FQ16" s="111"/>
    </row>
    <row r="17" spans="1:173" ht="108" customHeight="1" x14ac:dyDescent="0.2">
      <c r="A17" s="111"/>
      <c r="B17" s="240" t="s">
        <v>102</v>
      </c>
      <c r="C17" s="241" t="s">
        <v>235</v>
      </c>
      <c r="D17" s="242" t="s">
        <v>236</v>
      </c>
      <c r="E17" s="243" t="s">
        <v>103</v>
      </c>
      <c r="F17" s="244">
        <v>6</v>
      </c>
      <c r="G17" s="245"/>
      <c r="H17" s="246">
        <f t="shared" si="0"/>
        <v>0</v>
      </c>
      <c r="I17" s="239"/>
      <c r="J17" s="111"/>
      <c r="K17" s="240" t="s">
        <v>102</v>
      </c>
      <c r="L17" s="247" t="s">
        <v>235</v>
      </c>
      <c r="M17" s="248" t="s">
        <v>236</v>
      </c>
      <c r="N17" s="249" t="s">
        <v>103</v>
      </c>
      <c r="O17" s="250">
        <v>6</v>
      </c>
      <c r="P17" s="245">
        <v>2500000</v>
      </c>
      <c r="Q17" s="246">
        <v>15000000</v>
      </c>
      <c r="R17" s="251">
        <f t="shared" si="1"/>
        <v>1</v>
      </c>
      <c r="S17" s="252">
        <f t="shared" si="2"/>
        <v>1</v>
      </c>
      <c r="T17" s="252">
        <f t="shared" si="3"/>
        <v>1</v>
      </c>
      <c r="U17" s="252">
        <f t="shared" si="4"/>
        <v>1</v>
      </c>
      <c r="V17" s="252">
        <f t="shared" ref="V17:W17" si="100">IFERROR(IF(P17&lt;=0,0,1),0)</f>
        <v>1</v>
      </c>
      <c r="W17" s="252">
        <f t="shared" si="100"/>
        <v>1</v>
      </c>
      <c r="X17" s="252">
        <f t="shared" si="6"/>
        <v>1</v>
      </c>
      <c r="Y17" s="253">
        <f t="shared" si="7"/>
        <v>15000000</v>
      </c>
      <c r="Z17" s="254">
        <f t="shared" si="8"/>
        <v>0</v>
      </c>
      <c r="AA17" s="239"/>
      <c r="AB17" s="239"/>
      <c r="AC17" s="240" t="s">
        <v>102</v>
      </c>
      <c r="AD17" s="247" t="s">
        <v>235</v>
      </c>
      <c r="AE17" s="248" t="s">
        <v>236</v>
      </c>
      <c r="AF17" s="249" t="s">
        <v>103</v>
      </c>
      <c r="AG17" s="250">
        <v>6</v>
      </c>
      <c r="AH17" s="245">
        <v>1316820</v>
      </c>
      <c r="AI17" s="246">
        <v>7900920</v>
      </c>
      <c r="AJ17" s="251">
        <f t="shared" si="9"/>
        <v>1</v>
      </c>
      <c r="AK17" s="252">
        <f t="shared" si="10"/>
        <v>1</v>
      </c>
      <c r="AL17" s="252">
        <f t="shared" si="11"/>
        <v>1</v>
      </c>
      <c r="AM17" s="252">
        <f t="shared" si="12"/>
        <v>1</v>
      </c>
      <c r="AN17" s="252">
        <f t="shared" ref="AN17:AO17" si="101">IFERROR(IF(AH17&lt;=0,0,1),0)</f>
        <v>1</v>
      </c>
      <c r="AO17" s="252">
        <f t="shared" si="101"/>
        <v>1</v>
      </c>
      <c r="AP17" s="252">
        <f t="shared" si="14"/>
        <v>1</v>
      </c>
      <c r="AQ17" s="253">
        <f t="shared" si="15"/>
        <v>7900920</v>
      </c>
      <c r="AR17" s="254">
        <f t="shared" si="16"/>
        <v>0</v>
      </c>
      <c r="AS17" s="111"/>
      <c r="AT17" s="111"/>
      <c r="AU17" s="240" t="s">
        <v>102</v>
      </c>
      <c r="AV17" s="247" t="s">
        <v>235</v>
      </c>
      <c r="AW17" s="248" t="s">
        <v>236</v>
      </c>
      <c r="AX17" s="249" t="s">
        <v>103</v>
      </c>
      <c r="AY17" s="250">
        <v>6</v>
      </c>
      <c r="AZ17" s="245">
        <v>840000</v>
      </c>
      <c r="BA17" s="246">
        <v>5040000</v>
      </c>
      <c r="BB17" s="251">
        <f t="shared" si="17"/>
        <v>1</v>
      </c>
      <c r="BC17" s="252">
        <f t="shared" si="18"/>
        <v>1</v>
      </c>
      <c r="BD17" s="252">
        <f t="shared" si="19"/>
        <v>1</v>
      </c>
      <c r="BE17" s="252">
        <f t="shared" si="20"/>
        <v>1</v>
      </c>
      <c r="BF17" s="252">
        <f t="shared" ref="BF17:BG17" si="102">IFERROR(IF(AZ17&lt;=0,0,1),0)</f>
        <v>1</v>
      </c>
      <c r="BG17" s="252">
        <f t="shared" si="102"/>
        <v>1</v>
      </c>
      <c r="BH17" s="252">
        <f t="shared" si="22"/>
        <v>1</v>
      </c>
      <c r="BI17" s="253">
        <f t="shared" si="23"/>
        <v>5040000</v>
      </c>
      <c r="BJ17" s="254">
        <f t="shared" si="24"/>
        <v>0</v>
      </c>
      <c r="BK17" s="111"/>
      <c r="BL17" s="111"/>
      <c r="BM17" s="240" t="s">
        <v>102</v>
      </c>
      <c r="BN17" s="247" t="s">
        <v>235</v>
      </c>
      <c r="BO17" s="248" t="s">
        <v>236</v>
      </c>
      <c r="BP17" s="249" t="s">
        <v>103</v>
      </c>
      <c r="BQ17" s="250">
        <v>6</v>
      </c>
      <c r="BR17" s="245">
        <v>2000000</v>
      </c>
      <c r="BS17" s="246">
        <v>12000000</v>
      </c>
      <c r="BT17" s="251">
        <f t="shared" si="25"/>
        <v>1</v>
      </c>
      <c r="BU17" s="252">
        <f t="shared" si="26"/>
        <v>1</v>
      </c>
      <c r="BV17" s="252">
        <f t="shared" si="27"/>
        <v>1</v>
      </c>
      <c r="BW17" s="252">
        <f t="shared" si="28"/>
        <v>1</v>
      </c>
      <c r="BX17" s="252">
        <f t="shared" ref="BX17:BY17" si="103">IFERROR(IF(BR17&lt;=0,0,1),0)</f>
        <v>1</v>
      </c>
      <c r="BY17" s="252">
        <f t="shared" si="103"/>
        <v>1</v>
      </c>
      <c r="BZ17" s="252">
        <f t="shared" si="30"/>
        <v>1</v>
      </c>
      <c r="CA17" s="253">
        <f t="shared" si="31"/>
        <v>12000000</v>
      </c>
      <c r="CB17" s="254">
        <f t="shared" si="32"/>
        <v>0</v>
      </c>
      <c r="CC17" s="111"/>
      <c r="CD17" s="111"/>
      <c r="CE17" s="240" t="s">
        <v>102</v>
      </c>
      <c r="CF17" s="247" t="s">
        <v>235</v>
      </c>
      <c r="CG17" s="248" t="s">
        <v>236</v>
      </c>
      <c r="CH17" s="249" t="s">
        <v>103</v>
      </c>
      <c r="CI17" s="250">
        <v>6</v>
      </c>
      <c r="CJ17" s="245">
        <v>1244078</v>
      </c>
      <c r="CK17" s="246">
        <v>7464468</v>
      </c>
      <c r="CL17" s="251">
        <f t="shared" si="33"/>
        <v>1</v>
      </c>
      <c r="CM17" s="252">
        <f t="shared" si="34"/>
        <v>1</v>
      </c>
      <c r="CN17" s="252">
        <f t="shared" si="35"/>
        <v>1</v>
      </c>
      <c r="CO17" s="252">
        <f t="shared" si="36"/>
        <v>1</v>
      </c>
      <c r="CP17" s="252">
        <f t="shared" ref="CP17:CQ17" si="104">IFERROR(IF(CJ17&lt;=0,0,1),0)</f>
        <v>1</v>
      </c>
      <c r="CQ17" s="252">
        <f t="shared" si="104"/>
        <v>1</v>
      </c>
      <c r="CR17" s="252">
        <f t="shared" si="38"/>
        <v>1</v>
      </c>
      <c r="CS17" s="253">
        <f t="shared" si="39"/>
        <v>7464468</v>
      </c>
      <c r="CT17" s="254">
        <f t="shared" si="40"/>
        <v>0</v>
      </c>
      <c r="CU17" s="111"/>
      <c r="CV17" s="111"/>
      <c r="CW17" s="240" t="s">
        <v>102</v>
      </c>
      <c r="CX17" s="247" t="s">
        <v>235</v>
      </c>
      <c r="CY17" s="255" t="s">
        <v>236</v>
      </c>
      <c r="CZ17" s="249" t="s">
        <v>103</v>
      </c>
      <c r="DA17" s="250">
        <v>6</v>
      </c>
      <c r="DB17" s="245">
        <v>1943100</v>
      </c>
      <c r="DC17" s="246">
        <v>11658600</v>
      </c>
      <c r="DD17" s="251">
        <f t="shared" si="41"/>
        <v>1</v>
      </c>
      <c r="DE17" s="252">
        <f t="shared" si="42"/>
        <v>1</v>
      </c>
      <c r="DF17" s="252">
        <f t="shared" si="43"/>
        <v>1</v>
      </c>
      <c r="DG17" s="252">
        <f t="shared" si="44"/>
        <v>1</v>
      </c>
      <c r="DH17" s="252">
        <f t="shared" ref="DH17:DI17" si="105">IFERROR(IF(DB17&lt;=0,0,1),0)</f>
        <v>1</v>
      </c>
      <c r="DI17" s="252">
        <f t="shared" si="105"/>
        <v>1</v>
      </c>
      <c r="DJ17" s="252">
        <f t="shared" si="46"/>
        <v>1</v>
      </c>
      <c r="DK17" s="253">
        <f t="shared" si="47"/>
        <v>11658600</v>
      </c>
      <c r="DL17" s="254">
        <f t="shared" si="48"/>
        <v>0</v>
      </c>
      <c r="DM17" s="111"/>
      <c r="DN17" s="111"/>
      <c r="DO17" s="240" t="s">
        <v>102</v>
      </c>
      <c r="DP17" s="247" t="s">
        <v>235</v>
      </c>
      <c r="DQ17" s="256" t="s">
        <v>236</v>
      </c>
      <c r="DR17" s="249" t="s">
        <v>103</v>
      </c>
      <c r="DS17" s="250">
        <v>6</v>
      </c>
      <c r="DT17" s="245">
        <v>888860</v>
      </c>
      <c r="DU17" s="246">
        <v>5333160</v>
      </c>
      <c r="DV17" s="251">
        <f t="shared" si="49"/>
        <v>1</v>
      </c>
      <c r="DW17" s="252">
        <f t="shared" si="50"/>
        <v>1</v>
      </c>
      <c r="DX17" s="252">
        <f t="shared" si="51"/>
        <v>1</v>
      </c>
      <c r="DY17" s="252">
        <f t="shared" si="52"/>
        <v>1</v>
      </c>
      <c r="DZ17" s="252">
        <f t="shared" ref="DZ17:EA17" si="106">IFERROR(IF(DT17&lt;=0,0,1),0)</f>
        <v>1</v>
      </c>
      <c r="EA17" s="252">
        <f t="shared" si="106"/>
        <v>1</v>
      </c>
      <c r="EB17" s="252">
        <f t="shared" si="54"/>
        <v>1</v>
      </c>
      <c r="EC17" s="253">
        <f t="shared" si="55"/>
        <v>5333160</v>
      </c>
      <c r="ED17" s="254">
        <f t="shared" si="56"/>
        <v>0</v>
      </c>
      <c r="EE17" s="111"/>
      <c r="EF17" s="111"/>
      <c r="EG17" s="240" t="s">
        <v>102</v>
      </c>
      <c r="EH17" s="247" t="s">
        <v>235</v>
      </c>
      <c r="EI17" s="248" t="s">
        <v>236</v>
      </c>
      <c r="EJ17" s="249" t="s">
        <v>103</v>
      </c>
      <c r="EK17" s="250">
        <v>6</v>
      </c>
      <c r="EL17" s="245">
        <v>3155797</v>
      </c>
      <c r="EM17" s="246">
        <v>18934782</v>
      </c>
      <c r="EN17" s="251">
        <f t="shared" si="57"/>
        <v>1</v>
      </c>
      <c r="EO17" s="252">
        <f t="shared" si="58"/>
        <v>1</v>
      </c>
      <c r="EP17" s="252">
        <f t="shared" si="59"/>
        <v>1</v>
      </c>
      <c r="EQ17" s="252">
        <f t="shared" si="60"/>
        <v>1</v>
      </c>
      <c r="ER17" s="252">
        <f t="shared" ref="ER17:ES17" si="107">IFERROR(IF(EL17&lt;=0,0,1),0)</f>
        <v>1</v>
      </c>
      <c r="ES17" s="252">
        <f t="shared" si="107"/>
        <v>1</v>
      </c>
      <c r="ET17" s="252">
        <f t="shared" si="62"/>
        <v>1</v>
      </c>
      <c r="EU17" s="253">
        <f t="shared" si="63"/>
        <v>18934782</v>
      </c>
      <c r="EV17" s="254">
        <f t="shared" si="64"/>
        <v>0</v>
      </c>
      <c r="EW17" s="111"/>
      <c r="EX17" s="111"/>
      <c r="EY17" s="240" t="s">
        <v>102</v>
      </c>
      <c r="EZ17" s="247" t="s">
        <v>235</v>
      </c>
      <c r="FA17" s="257" t="s">
        <v>353</v>
      </c>
      <c r="FB17" s="249" t="s">
        <v>103</v>
      </c>
      <c r="FC17" s="250">
        <v>6</v>
      </c>
      <c r="FD17" s="245">
        <v>789000</v>
      </c>
      <c r="FE17" s="246">
        <v>4734000</v>
      </c>
      <c r="FF17" s="251">
        <f t="shared" si="65"/>
        <v>1</v>
      </c>
      <c r="FG17" s="252">
        <v>1</v>
      </c>
      <c r="FH17" s="252">
        <f t="shared" si="67"/>
        <v>1</v>
      </c>
      <c r="FI17" s="252">
        <f t="shared" si="68"/>
        <v>1</v>
      </c>
      <c r="FJ17" s="252">
        <f t="shared" ref="FJ17:FK17" si="108">IFERROR(IF(FD17&lt;=0,0,1),0)</f>
        <v>1</v>
      </c>
      <c r="FK17" s="252">
        <f t="shared" si="108"/>
        <v>1</v>
      </c>
      <c r="FL17" s="252">
        <f t="shared" si="70"/>
        <v>1</v>
      </c>
      <c r="FM17" s="253">
        <f t="shared" si="71"/>
        <v>4734000</v>
      </c>
      <c r="FN17" s="254">
        <f t="shared" si="72"/>
        <v>0</v>
      </c>
      <c r="FO17" s="111"/>
      <c r="FP17" s="111"/>
      <c r="FQ17" s="111"/>
    </row>
    <row r="18" spans="1:173" ht="234.75" hidden="1" customHeight="1" x14ac:dyDescent="0.2">
      <c r="A18" s="111"/>
      <c r="B18" s="240"/>
      <c r="C18" s="247"/>
      <c r="D18" s="248"/>
      <c r="E18" s="249"/>
      <c r="F18" s="250"/>
      <c r="G18" s="245"/>
      <c r="H18" s="246">
        <f t="shared" si="0"/>
        <v>0</v>
      </c>
      <c r="I18" s="239"/>
      <c r="J18" s="111"/>
      <c r="K18" s="240"/>
      <c r="L18" s="247"/>
      <c r="M18" s="248"/>
      <c r="N18" s="249"/>
      <c r="O18" s="250"/>
      <c r="P18" s="245"/>
      <c r="Q18" s="246"/>
      <c r="R18" s="251"/>
      <c r="S18" s="252"/>
      <c r="T18" s="252"/>
      <c r="U18" s="252"/>
      <c r="V18" s="252"/>
      <c r="W18" s="252"/>
      <c r="X18" s="252"/>
      <c r="Y18" s="253"/>
      <c r="Z18" s="254"/>
      <c r="AA18" s="239"/>
      <c r="AB18" s="239"/>
      <c r="AC18" s="240"/>
      <c r="AD18" s="247"/>
      <c r="AE18" s="248"/>
      <c r="AF18" s="249"/>
      <c r="AG18" s="250"/>
      <c r="AH18" s="245"/>
      <c r="AI18" s="246"/>
      <c r="AJ18" s="251"/>
      <c r="AK18" s="252"/>
      <c r="AL18" s="252"/>
      <c r="AM18" s="252"/>
      <c r="AN18" s="252"/>
      <c r="AO18" s="252"/>
      <c r="AP18" s="252"/>
      <c r="AQ18" s="253"/>
      <c r="AR18" s="254"/>
      <c r="AS18" s="111"/>
      <c r="AT18" s="111"/>
      <c r="AU18" s="240"/>
      <c r="AV18" s="247"/>
      <c r="AW18" s="256"/>
      <c r="AX18" s="249"/>
      <c r="AY18" s="250"/>
      <c r="AZ18" s="245"/>
      <c r="BA18" s="246"/>
      <c r="BB18" s="251"/>
      <c r="BC18" s="252"/>
      <c r="BD18" s="252"/>
      <c r="BE18" s="252"/>
      <c r="BF18" s="252"/>
      <c r="BG18" s="252"/>
      <c r="BH18" s="252"/>
      <c r="BI18" s="253"/>
      <c r="BJ18" s="254"/>
      <c r="BK18" s="111"/>
      <c r="BL18" s="111"/>
      <c r="BM18" s="240"/>
      <c r="BN18" s="247"/>
      <c r="BO18" s="256"/>
      <c r="BP18" s="249"/>
      <c r="BQ18" s="250"/>
      <c r="BR18" s="245"/>
      <c r="BS18" s="246"/>
      <c r="BT18" s="251"/>
      <c r="BU18" s="252"/>
      <c r="BV18" s="252"/>
      <c r="BW18" s="252"/>
      <c r="BX18" s="252"/>
      <c r="BY18" s="252"/>
      <c r="BZ18" s="252"/>
      <c r="CA18" s="253"/>
      <c r="CB18" s="254"/>
      <c r="CC18" s="111"/>
      <c r="CD18" s="111"/>
      <c r="CE18" s="240"/>
      <c r="CF18" s="247"/>
      <c r="CG18" s="256"/>
      <c r="CH18" s="249"/>
      <c r="CI18" s="250"/>
      <c r="CJ18" s="245"/>
      <c r="CK18" s="246"/>
      <c r="CL18" s="251"/>
      <c r="CM18" s="252"/>
      <c r="CN18" s="252"/>
      <c r="CO18" s="252"/>
      <c r="CP18" s="252"/>
      <c r="CQ18" s="252"/>
      <c r="CR18" s="252"/>
      <c r="CS18" s="253"/>
      <c r="CT18" s="254"/>
      <c r="CU18" s="111"/>
      <c r="CV18" s="111"/>
      <c r="CW18" s="240"/>
      <c r="CX18" s="247"/>
      <c r="CY18" s="255"/>
      <c r="CZ18" s="249"/>
      <c r="DA18" s="250"/>
      <c r="DB18" s="245"/>
      <c r="DC18" s="246"/>
      <c r="DD18" s="251"/>
      <c r="DE18" s="252"/>
      <c r="DF18" s="252"/>
      <c r="DG18" s="252"/>
      <c r="DH18" s="252"/>
      <c r="DI18" s="252"/>
      <c r="DJ18" s="252"/>
      <c r="DK18" s="253"/>
      <c r="DL18" s="254"/>
      <c r="DM18" s="111"/>
      <c r="DN18" s="111"/>
      <c r="DO18" s="240"/>
      <c r="DP18" s="247"/>
      <c r="DQ18" s="256"/>
      <c r="DR18" s="249"/>
      <c r="DS18" s="250"/>
      <c r="DT18" s="245"/>
      <c r="DU18" s="246"/>
      <c r="DV18" s="251"/>
      <c r="DW18" s="252"/>
      <c r="DX18" s="252"/>
      <c r="DY18" s="252"/>
      <c r="DZ18" s="252"/>
      <c r="EA18" s="252"/>
      <c r="EB18" s="252"/>
      <c r="EC18" s="253"/>
      <c r="ED18" s="254"/>
      <c r="EE18" s="111"/>
      <c r="EF18" s="111"/>
      <c r="EG18" s="240"/>
      <c r="EH18" s="247"/>
      <c r="EI18" s="256"/>
      <c r="EJ18" s="249"/>
      <c r="EK18" s="250"/>
      <c r="EL18" s="245"/>
      <c r="EM18" s="246"/>
      <c r="EN18" s="251"/>
      <c r="EO18" s="252"/>
      <c r="EP18" s="252"/>
      <c r="EQ18" s="252"/>
      <c r="ER18" s="252"/>
      <c r="ES18" s="252"/>
      <c r="ET18" s="252"/>
      <c r="EU18" s="253"/>
      <c r="EV18" s="254"/>
      <c r="EW18" s="111"/>
      <c r="EX18" s="111"/>
      <c r="EY18" s="240"/>
      <c r="EZ18" s="247"/>
      <c r="FA18" s="256"/>
      <c r="FB18" s="249"/>
      <c r="FC18" s="250"/>
      <c r="FD18" s="258"/>
      <c r="FE18" s="246"/>
      <c r="FF18" s="251"/>
      <c r="FG18" s="252"/>
      <c r="FH18" s="252"/>
      <c r="FI18" s="252"/>
      <c r="FJ18" s="252"/>
      <c r="FK18" s="252"/>
      <c r="FL18" s="252"/>
      <c r="FM18" s="253"/>
      <c r="FN18" s="254"/>
      <c r="FO18" s="111"/>
      <c r="FP18" s="111"/>
      <c r="FQ18" s="111"/>
    </row>
    <row r="19" spans="1:173" ht="234.75" hidden="1" customHeight="1" x14ac:dyDescent="0.2">
      <c r="A19" s="111"/>
      <c r="B19" s="240"/>
      <c r="C19" s="247"/>
      <c r="D19" s="248"/>
      <c r="E19" s="249"/>
      <c r="F19" s="250"/>
      <c r="G19" s="245"/>
      <c r="H19" s="246">
        <f t="shared" si="0"/>
        <v>0</v>
      </c>
      <c r="I19" s="239"/>
      <c r="J19" s="111"/>
      <c r="K19" s="240"/>
      <c r="L19" s="247"/>
      <c r="M19" s="248"/>
      <c r="N19" s="249"/>
      <c r="O19" s="250"/>
      <c r="P19" s="245"/>
      <c r="Q19" s="246"/>
      <c r="R19" s="251"/>
      <c r="S19" s="252"/>
      <c r="T19" s="252"/>
      <c r="U19" s="252"/>
      <c r="V19" s="252"/>
      <c r="W19" s="252"/>
      <c r="X19" s="252"/>
      <c r="Y19" s="253"/>
      <c r="Z19" s="254"/>
      <c r="AA19" s="239"/>
      <c r="AB19" s="239"/>
      <c r="AC19" s="240"/>
      <c r="AD19" s="247"/>
      <c r="AE19" s="248"/>
      <c r="AF19" s="249"/>
      <c r="AG19" s="250"/>
      <c r="AH19" s="245"/>
      <c r="AI19" s="246"/>
      <c r="AJ19" s="251"/>
      <c r="AK19" s="252"/>
      <c r="AL19" s="252"/>
      <c r="AM19" s="252"/>
      <c r="AN19" s="252"/>
      <c r="AO19" s="252"/>
      <c r="AP19" s="252"/>
      <c r="AQ19" s="253"/>
      <c r="AR19" s="254"/>
      <c r="AS19" s="111"/>
      <c r="AT19" s="111"/>
      <c r="AU19" s="240"/>
      <c r="AV19" s="247"/>
      <c r="AW19" s="256"/>
      <c r="AX19" s="249"/>
      <c r="AY19" s="250"/>
      <c r="AZ19" s="245"/>
      <c r="BA19" s="246"/>
      <c r="BB19" s="251"/>
      <c r="BC19" s="252"/>
      <c r="BD19" s="252"/>
      <c r="BE19" s="252"/>
      <c r="BF19" s="252"/>
      <c r="BG19" s="252"/>
      <c r="BH19" s="252"/>
      <c r="BI19" s="253"/>
      <c r="BJ19" s="254"/>
      <c r="BK19" s="111"/>
      <c r="BL19" s="111"/>
      <c r="BM19" s="240"/>
      <c r="BN19" s="247"/>
      <c r="BO19" s="256"/>
      <c r="BP19" s="249"/>
      <c r="BQ19" s="250"/>
      <c r="BR19" s="245"/>
      <c r="BS19" s="246"/>
      <c r="BT19" s="251"/>
      <c r="BU19" s="252"/>
      <c r="BV19" s="252"/>
      <c r="BW19" s="252"/>
      <c r="BX19" s="252"/>
      <c r="BY19" s="252"/>
      <c r="BZ19" s="252"/>
      <c r="CA19" s="253"/>
      <c r="CB19" s="254"/>
      <c r="CC19" s="111"/>
      <c r="CD19" s="111"/>
      <c r="CE19" s="240"/>
      <c r="CF19" s="247"/>
      <c r="CG19" s="256"/>
      <c r="CH19" s="249"/>
      <c r="CI19" s="250"/>
      <c r="CJ19" s="245"/>
      <c r="CK19" s="246"/>
      <c r="CL19" s="251"/>
      <c r="CM19" s="252"/>
      <c r="CN19" s="252"/>
      <c r="CO19" s="252"/>
      <c r="CP19" s="252"/>
      <c r="CQ19" s="252"/>
      <c r="CR19" s="252"/>
      <c r="CS19" s="253"/>
      <c r="CT19" s="254"/>
      <c r="CU19" s="111"/>
      <c r="CV19" s="111"/>
      <c r="CW19" s="240"/>
      <c r="CX19" s="247"/>
      <c r="CY19" s="255"/>
      <c r="CZ19" s="249"/>
      <c r="DA19" s="250"/>
      <c r="DB19" s="245"/>
      <c r="DC19" s="246"/>
      <c r="DD19" s="251"/>
      <c r="DE19" s="252"/>
      <c r="DF19" s="252"/>
      <c r="DG19" s="252"/>
      <c r="DH19" s="252"/>
      <c r="DI19" s="252"/>
      <c r="DJ19" s="252"/>
      <c r="DK19" s="253"/>
      <c r="DL19" s="254"/>
      <c r="DM19" s="111"/>
      <c r="DN19" s="111"/>
      <c r="DO19" s="240"/>
      <c r="DP19" s="247"/>
      <c r="DQ19" s="256"/>
      <c r="DR19" s="249"/>
      <c r="DS19" s="250"/>
      <c r="DT19" s="245"/>
      <c r="DU19" s="246"/>
      <c r="DV19" s="251"/>
      <c r="DW19" s="252"/>
      <c r="DX19" s="252"/>
      <c r="DY19" s="252"/>
      <c r="DZ19" s="252"/>
      <c r="EA19" s="252"/>
      <c r="EB19" s="252"/>
      <c r="EC19" s="253"/>
      <c r="ED19" s="254"/>
      <c r="EE19" s="111"/>
      <c r="EF19" s="111"/>
      <c r="EG19" s="240"/>
      <c r="EH19" s="247"/>
      <c r="EI19" s="256"/>
      <c r="EJ19" s="249"/>
      <c r="EK19" s="250"/>
      <c r="EL19" s="245"/>
      <c r="EM19" s="246"/>
      <c r="EN19" s="251"/>
      <c r="EO19" s="252"/>
      <c r="EP19" s="252"/>
      <c r="EQ19" s="252"/>
      <c r="ER19" s="252"/>
      <c r="ES19" s="252"/>
      <c r="ET19" s="252"/>
      <c r="EU19" s="253"/>
      <c r="EV19" s="254"/>
      <c r="EW19" s="111"/>
      <c r="EX19" s="111"/>
      <c r="EY19" s="240"/>
      <c r="EZ19" s="247"/>
      <c r="FA19" s="256"/>
      <c r="FB19" s="249"/>
      <c r="FC19" s="250"/>
      <c r="FD19" s="258"/>
      <c r="FE19" s="246"/>
      <c r="FF19" s="251"/>
      <c r="FG19" s="252"/>
      <c r="FH19" s="252"/>
      <c r="FI19" s="252"/>
      <c r="FJ19" s="252"/>
      <c r="FK19" s="252"/>
      <c r="FL19" s="252"/>
      <c r="FM19" s="253"/>
      <c r="FN19" s="254"/>
      <c r="FO19" s="111"/>
      <c r="FP19" s="111"/>
      <c r="FQ19" s="111"/>
    </row>
    <row r="20" spans="1:173" ht="80.25" hidden="1" customHeight="1" x14ac:dyDescent="0.2">
      <c r="A20" s="111"/>
      <c r="B20" s="240"/>
      <c r="C20" s="247"/>
      <c r="D20" s="256"/>
      <c r="E20" s="249"/>
      <c r="F20" s="250"/>
      <c r="G20" s="245"/>
      <c r="H20" s="246">
        <f t="shared" si="0"/>
        <v>0</v>
      </c>
      <c r="I20" s="111"/>
      <c r="J20" s="111"/>
      <c r="K20" s="240"/>
      <c r="L20" s="247"/>
      <c r="M20" s="256"/>
      <c r="N20" s="249"/>
      <c r="O20" s="250"/>
      <c r="P20" s="245"/>
      <c r="Q20" s="246"/>
      <c r="R20" s="251"/>
      <c r="S20" s="252"/>
      <c r="T20" s="252"/>
      <c r="U20" s="252"/>
      <c r="V20" s="252"/>
      <c r="W20" s="252"/>
      <c r="X20" s="252"/>
      <c r="Y20" s="253"/>
      <c r="Z20" s="254"/>
      <c r="AA20" s="239"/>
      <c r="AB20" s="111"/>
      <c r="AC20" s="240"/>
      <c r="AD20" s="247"/>
      <c r="AE20" s="256"/>
      <c r="AF20" s="249"/>
      <c r="AG20" s="250"/>
      <c r="AH20" s="245"/>
      <c r="AI20" s="246"/>
      <c r="AJ20" s="251"/>
      <c r="AK20" s="252"/>
      <c r="AL20" s="252"/>
      <c r="AM20" s="252"/>
      <c r="AN20" s="252"/>
      <c r="AO20" s="252"/>
      <c r="AP20" s="252"/>
      <c r="AQ20" s="253"/>
      <c r="AR20" s="254"/>
      <c r="AS20" s="111"/>
      <c r="AT20" s="111"/>
      <c r="AU20" s="240"/>
      <c r="AV20" s="247"/>
      <c r="AW20" s="256"/>
      <c r="AX20" s="249"/>
      <c r="AY20" s="250"/>
      <c r="AZ20" s="245"/>
      <c r="BA20" s="246"/>
      <c r="BB20" s="251"/>
      <c r="BC20" s="252"/>
      <c r="BD20" s="252"/>
      <c r="BE20" s="252"/>
      <c r="BF20" s="252"/>
      <c r="BG20" s="252"/>
      <c r="BH20" s="252"/>
      <c r="BI20" s="253"/>
      <c r="BJ20" s="254"/>
      <c r="BK20" s="111"/>
      <c r="BL20" s="111"/>
      <c r="BM20" s="240"/>
      <c r="BN20" s="247"/>
      <c r="BO20" s="256"/>
      <c r="BP20" s="249"/>
      <c r="BQ20" s="250"/>
      <c r="BR20" s="245"/>
      <c r="BS20" s="246"/>
      <c r="BT20" s="251"/>
      <c r="BU20" s="252"/>
      <c r="BV20" s="252"/>
      <c r="BW20" s="252"/>
      <c r="BX20" s="252"/>
      <c r="BY20" s="252"/>
      <c r="BZ20" s="252"/>
      <c r="CA20" s="253"/>
      <c r="CB20" s="254"/>
      <c r="CC20" s="111"/>
      <c r="CD20" s="111"/>
      <c r="CE20" s="240"/>
      <c r="CF20" s="247"/>
      <c r="CG20" s="256"/>
      <c r="CH20" s="249"/>
      <c r="CI20" s="250"/>
      <c r="CJ20" s="245"/>
      <c r="CK20" s="246"/>
      <c r="CL20" s="251"/>
      <c r="CM20" s="252"/>
      <c r="CN20" s="252"/>
      <c r="CO20" s="252"/>
      <c r="CP20" s="252"/>
      <c r="CQ20" s="252"/>
      <c r="CR20" s="252"/>
      <c r="CS20" s="253"/>
      <c r="CT20" s="254"/>
      <c r="CU20" s="111"/>
      <c r="CV20" s="111"/>
      <c r="CW20" s="240"/>
      <c r="CX20" s="247"/>
      <c r="CY20" s="255"/>
      <c r="CZ20" s="249"/>
      <c r="DA20" s="250"/>
      <c r="DB20" s="245"/>
      <c r="DC20" s="246"/>
      <c r="DD20" s="251"/>
      <c r="DE20" s="252"/>
      <c r="DF20" s="252"/>
      <c r="DG20" s="252"/>
      <c r="DH20" s="252"/>
      <c r="DI20" s="252"/>
      <c r="DJ20" s="252"/>
      <c r="DK20" s="253"/>
      <c r="DL20" s="254"/>
      <c r="DM20" s="111"/>
      <c r="DN20" s="111"/>
      <c r="DO20" s="240"/>
      <c r="DP20" s="247"/>
      <c r="DQ20" s="256"/>
      <c r="DR20" s="249"/>
      <c r="DS20" s="250"/>
      <c r="DT20" s="245"/>
      <c r="DU20" s="246"/>
      <c r="DV20" s="251"/>
      <c r="DW20" s="252"/>
      <c r="DX20" s="252"/>
      <c r="DY20" s="252"/>
      <c r="DZ20" s="252"/>
      <c r="EA20" s="252"/>
      <c r="EB20" s="252"/>
      <c r="EC20" s="253"/>
      <c r="ED20" s="254"/>
      <c r="EE20" s="111"/>
      <c r="EF20" s="111"/>
      <c r="EG20" s="240"/>
      <c r="EH20" s="247"/>
      <c r="EI20" s="256"/>
      <c r="EJ20" s="249"/>
      <c r="EK20" s="250"/>
      <c r="EL20" s="245"/>
      <c r="EM20" s="246"/>
      <c r="EN20" s="251"/>
      <c r="EO20" s="252"/>
      <c r="EP20" s="252"/>
      <c r="EQ20" s="252"/>
      <c r="ER20" s="252"/>
      <c r="ES20" s="252"/>
      <c r="ET20" s="252"/>
      <c r="EU20" s="253"/>
      <c r="EV20" s="254"/>
      <c r="EW20" s="111"/>
      <c r="EX20" s="111"/>
      <c r="EY20" s="240"/>
      <c r="EZ20" s="247"/>
      <c r="FA20" s="256"/>
      <c r="FB20" s="249"/>
      <c r="FC20" s="250"/>
      <c r="FD20" s="258"/>
      <c r="FE20" s="246"/>
      <c r="FF20" s="251"/>
      <c r="FG20" s="252"/>
      <c r="FH20" s="252"/>
      <c r="FI20" s="252"/>
      <c r="FJ20" s="252"/>
      <c r="FK20" s="252"/>
      <c r="FL20" s="252"/>
      <c r="FM20" s="253"/>
      <c r="FN20" s="254"/>
      <c r="FO20" s="111"/>
      <c r="FP20" s="111"/>
      <c r="FQ20" s="111"/>
    </row>
    <row r="21" spans="1:173" ht="63.75" hidden="1" customHeight="1" x14ac:dyDescent="0.2">
      <c r="A21" s="111"/>
      <c r="B21" s="240"/>
      <c r="C21" s="259"/>
      <c r="D21" s="260"/>
      <c r="E21" s="261"/>
      <c r="F21" s="262"/>
      <c r="G21" s="263"/>
      <c r="H21" s="246">
        <f t="shared" si="0"/>
        <v>0</v>
      </c>
      <c r="I21" s="111"/>
      <c r="J21" s="111"/>
      <c r="K21" s="240"/>
      <c r="L21" s="259"/>
      <c r="M21" s="260"/>
      <c r="N21" s="261"/>
      <c r="O21" s="262"/>
      <c r="P21" s="263"/>
      <c r="Q21" s="246"/>
      <c r="R21" s="251"/>
      <c r="S21" s="252"/>
      <c r="T21" s="252"/>
      <c r="U21" s="252"/>
      <c r="V21" s="252"/>
      <c r="W21" s="252"/>
      <c r="X21" s="252"/>
      <c r="Y21" s="253"/>
      <c r="Z21" s="254"/>
      <c r="AA21" s="239"/>
      <c r="AB21" s="239"/>
      <c r="AC21" s="240"/>
      <c r="AD21" s="259"/>
      <c r="AE21" s="260"/>
      <c r="AF21" s="261"/>
      <c r="AG21" s="262"/>
      <c r="AH21" s="263"/>
      <c r="AI21" s="246"/>
      <c r="AJ21" s="251"/>
      <c r="AK21" s="252"/>
      <c r="AL21" s="252"/>
      <c r="AM21" s="252"/>
      <c r="AN21" s="252"/>
      <c r="AO21" s="252"/>
      <c r="AP21" s="252"/>
      <c r="AQ21" s="253"/>
      <c r="AR21" s="254"/>
      <c r="AS21" s="111"/>
      <c r="AT21" s="111"/>
      <c r="AU21" s="240"/>
      <c r="AV21" s="259"/>
      <c r="AW21" s="260"/>
      <c r="AX21" s="261"/>
      <c r="AY21" s="262"/>
      <c r="AZ21" s="263"/>
      <c r="BA21" s="246"/>
      <c r="BB21" s="251"/>
      <c r="BC21" s="252"/>
      <c r="BD21" s="252"/>
      <c r="BE21" s="252"/>
      <c r="BF21" s="252"/>
      <c r="BG21" s="252"/>
      <c r="BH21" s="252"/>
      <c r="BI21" s="253"/>
      <c r="BJ21" s="254"/>
      <c r="BK21" s="111"/>
      <c r="BL21" s="111"/>
      <c r="BM21" s="240"/>
      <c r="BN21" s="259"/>
      <c r="BO21" s="260"/>
      <c r="BP21" s="261"/>
      <c r="BQ21" s="262"/>
      <c r="BR21" s="263"/>
      <c r="BS21" s="246"/>
      <c r="BT21" s="251"/>
      <c r="BU21" s="252"/>
      <c r="BV21" s="252"/>
      <c r="BW21" s="252"/>
      <c r="BX21" s="252"/>
      <c r="BY21" s="252"/>
      <c r="BZ21" s="252"/>
      <c r="CA21" s="253"/>
      <c r="CB21" s="254"/>
      <c r="CC21" s="111"/>
      <c r="CD21" s="111"/>
      <c r="CE21" s="240"/>
      <c r="CF21" s="259"/>
      <c r="CG21" s="260"/>
      <c r="CH21" s="261"/>
      <c r="CI21" s="262"/>
      <c r="CJ21" s="263"/>
      <c r="CK21" s="246"/>
      <c r="CL21" s="251"/>
      <c r="CM21" s="252"/>
      <c r="CN21" s="252"/>
      <c r="CO21" s="252"/>
      <c r="CP21" s="252"/>
      <c r="CQ21" s="252"/>
      <c r="CR21" s="252"/>
      <c r="CS21" s="253"/>
      <c r="CT21" s="254"/>
      <c r="CU21" s="111"/>
      <c r="CV21" s="111"/>
      <c r="CW21" s="240"/>
      <c r="CX21" s="259"/>
      <c r="CY21" s="264"/>
      <c r="CZ21" s="261"/>
      <c r="DA21" s="262"/>
      <c r="DB21" s="263"/>
      <c r="DC21" s="246"/>
      <c r="DD21" s="251"/>
      <c r="DE21" s="252"/>
      <c r="DF21" s="252"/>
      <c r="DG21" s="252"/>
      <c r="DH21" s="252"/>
      <c r="DI21" s="252"/>
      <c r="DJ21" s="252"/>
      <c r="DK21" s="253"/>
      <c r="DL21" s="254"/>
      <c r="DM21" s="111"/>
      <c r="DN21" s="111"/>
      <c r="DO21" s="240"/>
      <c r="DP21" s="259"/>
      <c r="DQ21" s="260"/>
      <c r="DR21" s="261"/>
      <c r="DS21" s="262"/>
      <c r="DT21" s="263"/>
      <c r="DU21" s="246"/>
      <c r="DV21" s="251"/>
      <c r="DW21" s="252"/>
      <c r="DX21" s="252"/>
      <c r="DY21" s="252"/>
      <c r="DZ21" s="252"/>
      <c r="EA21" s="252"/>
      <c r="EB21" s="252"/>
      <c r="EC21" s="253"/>
      <c r="ED21" s="254"/>
      <c r="EE21" s="111"/>
      <c r="EF21" s="111"/>
      <c r="EG21" s="240"/>
      <c r="EH21" s="259"/>
      <c r="EI21" s="260"/>
      <c r="EJ21" s="261"/>
      <c r="EK21" s="262"/>
      <c r="EL21" s="263"/>
      <c r="EM21" s="246"/>
      <c r="EN21" s="251"/>
      <c r="EO21" s="252"/>
      <c r="EP21" s="252"/>
      <c r="EQ21" s="252"/>
      <c r="ER21" s="252"/>
      <c r="ES21" s="252"/>
      <c r="ET21" s="252"/>
      <c r="EU21" s="253"/>
      <c r="EV21" s="254"/>
      <c r="EW21" s="111"/>
      <c r="EX21" s="111"/>
      <c r="EY21" s="240"/>
      <c r="EZ21" s="259"/>
      <c r="FA21" s="260"/>
      <c r="FB21" s="261"/>
      <c r="FC21" s="262"/>
      <c r="FD21" s="258"/>
      <c r="FE21" s="246"/>
      <c r="FF21" s="251"/>
      <c r="FG21" s="252"/>
      <c r="FH21" s="252"/>
      <c r="FI21" s="252"/>
      <c r="FJ21" s="252"/>
      <c r="FK21" s="252"/>
      <c r="FL21" s="252"/>
      <c r="FM21" s="253"/>
      <c r="FN21" s="254"/>
      <c r="FO21" s="111"/>
      <c r="FP21" s="111"/>
      <c r="FQ21" s="111"/>
    </row>
    <row r="22" spans="1:173" ht="41.25" customHeight="1" x14ac:dyDescent="0.25">
      <c r="A22" s="111"/>
      <c r="B22" s="454"/>
      <c r="C22" s="337"/>
      <c r="D22" s="337"/>
      <c r="E22" s="356"/>
      <c r="F22" s="265" t="s">
        <v>104</v>
      </c>
      <c r="G22" s="266"/>
      <c r="H22" s="267">
        <f>SUM(H13:H21)</f>
        <v>0</v>
      </c>
      <c r="I22" s="268"/>
      <c r="J22" s="231"/>
      <c r="K22" s="454"/>
      <c r="L22" s="337"/>
      <c r="M22" s="337"/>
      <c r="N22" s="356"/>
      <c r="O22" s="269" t="s">
        <v>104</v>
      </c>
      <c r="P22" s="270"/>
      <c r="Q22" s="271">
        <v>402978250</v>
      </c>
      <c r="R22" s="111"/>
      <c r="S22" s="111"/>
      <c r="T22" s="111"/>
      <c r="U22" s="111"/>
      <c r="V22" s="111"/>
      <c r="W22" s="111"/>
      <c r="X22" s="111"/>
      <c r="Y22" s="272" t="s">
        <v>105</v>
      </c>
      <c r="Z22" s="273">
        <f>SUM(Z13:Z21)</f>
        <v>0</v>
      </c>
      <c r="AA22" s="111"/>
      <c r="AB22" s="111"/>
      <c r="AC22" s="454"/>
      <c r="AD22" s="337"/>
      <c r="AE22" s="337"/>
      <c r="AF22" s="356"/>
      <c r="AG22" s="265" t="s">
        <v>104</v>
      </c>
      <c r="AH22" s="266"/>
      <c r="AI22" s="274">
        <f>SUM(AI13:AI21)</f>
        <v>400932720</v>
      </c>
      <c r="AJ22" s="111"/>
      <c r="AK22" s="111"/>
      <c r="AL22" s="111"/>
      <c r="AM22" s="111"/>
      <c r="AN22" s="111"/>
      <c r="AO22" s="111"/>
      <c r="AP22" s="111"/>
      <c r="AQ22" s="272" t="s">
        <v>105</v>
      </c>
      <c r="AR22" s="273">
        <f>SUM(AR13:AR21)</f>
        <v>0</v>
      </c>
      <c r="AS22" s="111"/>
      <c r="AT22" s="111"/>
      <c r="AU22" s="454"/>
      <c r="AV22" s="337"/>
      <c r="AW22" s="337"/>
      <c r="AX22" s="356"/>
      <c r="AY22" s="275" t="s">
        <v>104</v>
      </c>
      <c r="AZ22" s="276"/>
      <c r="BA22" s="277">
        <f>SUM(BA13:BA21)</f>
        <v>250352000</v>
      </c>
      <c r="BB22" s="111"/>
      <c r="BC22" s="111"/>
      <c r="BD22" s="111"/>
      <c r="BE22" s="111"/>
      <c r="BF22" s="111"/>
      <c r="BG22" s="111"/>
      <c r="BH22" s="111"/>
      <c r="BI22" s="272" t="s">
        <v>105</v>
      </c>
      <c r="BJ22" s="273">
        <f>SUM(BJ13:BJ21)</f>
        <v>0</v>
      </c>
      <c r="BK22" s="111"/>
      <c r="BL22" s="111"/>
      <c r="BM22" s="454"/>
      <c r="BN22" s="337"/>
      <c r="BO22" s="337"/>
      <c r="BP22" s="356"/>
      <c r="BQ22" s="265" t="s">
        <v>104</v>
      </c>
      <c r="BR22" s="266"/>
      <c r="BS22" s="274">
        <f>SUM(BS13:BS21)</f>
        <v>397430000</v>
      </c>
      <c r="BT22" s="111"/>
      <c r="BU22" s="111"/>
      <c r="BV22" s="111"/>
      <c r="BW22" s="111"/>
      <c r="BX22" s="111"/>
      <c r="BY22" s="111"/>
      <c r="BZ22" s="111"/>
      <c r="CA22" s="272" t="s">
        <v>105</v>
      </c>
      <c r="CB22" s="273">
        <f>SUM(CB13:CB21)</f>
        <v>0</v>
      </c>
      <c r="CC22" s="111"/>
      <c r="CD22" s="111"/>
      <c r="CE22" s="454"/>
      <c r="CF22" s="337"/>
      <c r="CG22" s="337"/>
      <c r="CH22" s="356"/>
      <c r="CI22" s="265" t="s">
        <v>104</v>
      </c>
      <c r="CJ22" s="266"/>
      <c r="CK22" s="274">
        <f>SUM(CK13:CK21)</f>
        <v>327766888</v>
      </c>
      <c r="CL22" s="111"/>
      <c r="CM22" s="111"/>
      <c r="CN22" s="111"/>
      <c r="CO22" s="111"/>
      <c r="CP22" s="111"/>
      <c r="CQ22" s="111"/>
      <c r="CR22" s="111"/>
      <c r="CS22" s="272" t="s">
        <v>105</v>
      </c>
      <c r="CT22" s="273">
        <f>SUM(CT13:CT21)</f>
        <v>0</v>
      </c>
      <c r="CU22" s="111"/>
      <c r="CV22" s="111"/>
      <c r="CW22" s="454"/>
      <c r="CX22" s="337"/>
      <c r="CY22" s="337"/>
      <c r="CZ22" s="356"/>
      <c r="DA22" s="265" t="s">
        <v>104</v>
      </c>
      <c r="DB22" s="266"/>
      <c r="DC22" s="274">
        <f>SUM(DC13:DC21)</f>
        <v>387691000</v>
      </c>
      <c r="DD22" s="111"/>
      <c r="DE22" s="111"/>
      <c r="DF22" s="111"/>
      <c r="DG22" s="111"/>
      <c r="DH22" s="111"/>
      <c r="DI22" s="111"/>
      <c r="DJ22" s="111"/>
      <c r="DK22" s="272" t="s">
        <v>105</v>
      </c>
      <c r="DL22" s="273">
        <f>SUM(DL13:DL21)</f>
        <v>0</v>
      </c>
      <c r="DM22" s="111"/>
      <c r="DN22" s="111"/>
      <c r="DO22" s="454"/>
      <c r="DP22" s="337"/>
      <c r="DQ22" s="337"/>
      <c r="DR22" s="356"/>
      <c r="DS22" s="265" t="s">
        <v>104</v>
      </c>
      <c r="DT22" s="266"/>
      <c r="DU22" s="274">
        <f>SUM(DU13:DU21)</f>
        <v>398616888</v>
      </c>
      <c r="DV22" s="111"/>
      <c r="DW22" s="111"/>
      <c r="DX22" s="111"/>
      <c r="DY22" s="111"/>
      <c r="DZ22" s="111"/>
      <c r="EA22" s="111"/>
      <c r="EB22" s="111"/>
      <c r="EC22" s="272" t="s">
        <v>105</v>
      </c>
      <c r="ED22" s="273">
        <f>SUM(ED13:ED21)</f>
        <v>0</v>
      </c>
      <c r="EE22" s="111"/>
      <c r="EF22" s="111"/>
      <c r="EG22" s="454"/>
      <c r="EH22" s="337"/>
      <c r="EI22" s="337"/>
      <c r="EJ22" s="356"/>
      <c r="EK22" s="265" t="s">
        <v>104</v>
      </c>
      <c r="EL22" s="266"/>
      <c r="EM22" s="274">
        <f>SUM(EM13:EM21)</f>
        <v>392020112</v>
      </c>
      <c r="EN22" s="111"/>
      <c r="EO22" s="111"/>
      <c r="EP22" s="111"/>
      <c r="EQ22" s="111"/>
      <c r="ER22" s="111"/>
      <c r="ES22" s="111"/>
      <c r="ET22" s="111"/>
      <c r="EU22" s="272" t="s">
        <v>105</v>
      </c>
      <c r="EV22" s="273">
        <f>SUM(EV13:EV21)</f>
        <v>0</v>
      </c>
      <c r="EW22" s="111"/>
      <c r="EX22" s="111"/>
      <c r="EY22" s="454"/>
      <c r="EZ22" s="337"/>
      <c r="FA22" s="337"/>
      <c r="FB22" s="356"/>
      <c r="FC22" s="265" t="s">
        <v>104</v>
      </c>
      <c r="FD22" s="266"/>
      <c r="FE22" s="274">
        <f>SUM(FE13:FE21)</f>
        <v>394720000</v>
      </c>
      <c r="FF22" s="111"/>
      <c r="FG22" s="111"/>
      <c r="FH22" s="111"/>
      <c r="FI22" s="111"/>
      <c r="FJ22" s="111"/>
      <c r="FK22" s="111"/>
      <c r="FL22" s="111"/>
      <c r="FM22" s="272" t="s">
        <v>105</v>
      </c>
      <c r="FN22" s="273">
        <f>SUM(FN13:FN21)</f>
        <v>0</v>
      </c>
      <c r="FO22" s="111"/>
      <c r="FP22" s="111"/>
      <c r="FQ22" s="111"/>
    </row>
    <row r="23" spans="1:173" ht="29.25" customHeight="1" x14ac:dyDescent="0.25">
      <c r="A23" s="111"/>
      <c r="B23" s="455"/>
      <c r="C23" s="331"/>
      <c r="D23" s="331"/>
      <c r="E23" s="456"/>
      <c r="F23" s="278" t="s">
        <v>106</v>
      </c>
      <c r="G23" s="279"/>
      <c r="H23" s="280">
        <f>H22*19%</f>
        <v>0</v>
      </c>
      <c r="I23" s="111"/>
      <c r="J23" s="111"/>
      <c r="K23" s="455"/>
      <c r="L23" s="331"/>
      <c r="M23" s="331"/>
      <c r="N23" s="456"/>
      <c r="O23" s="281" t="s">
        <v>106</v>
      </c>
      <c r="P23" s="282"/>
      <c r="Q23" s="283">
        <f>Q22*19%</f>
        <v>76565867.5</v>
      </c>
      <c r="R23" s="111"/>
      <c r="S23" s="111"/>
      <c r="T23" s="111"/>
      <c r="U23" s="111"/>
      <c r="V23" s="111"/>
      <c r="W23" s="111"/>
      <c r="X23" s="111"/>
      <c r="Y23" s="448" t="s">
        <v>107</v>
      </c>
      <c r="Z23" s="449">
        <f>IFERROR((Z22/Q22),0)</f>
        <v>0</v>
      </c>
      <c r="AA23" s="111"/>
      <c r="AB23" s="111"/>
      <c r="AC23" s="455"/>
      <c r="AD23" s="331"/>
      <c r="AE23" s="331"/>
      <c r="AF23" s="456"/>
      <c r="AG23" s="284" t="s">
        <v>106</v>
      </c>
      <c r="AH23" s="285"/>
      <c r="AI23" s="286">
        <f>AI22*19%</f>
        <v>76177216.799999997</v>
      </c>
      <c r="AJ23" s="111"/>
      <c r="AK23" s="111"/>
      <c r="AL23" s="111"/>
      <c r="AM23" s="111"/>
      <c r="AN23" s="111"/>
      <c r="AO23" s="111"/>
      <c r="AP23" s="111"/>
      <c r="AQ23" s="448" t="s">
        <v>107</v>
      </c>
      <c r="AR23" s="449">
        <f>IFERROR((AR22/AI22),0)</f>
        <v>0</v>
      </c>
      <c r="AS23" s="111"/>
      <c r="AT23" s="111"/>
      <c r="AU23" s="455"/>
      <c r="AV23" s="331"/>
      <c r="AW23" s="331"/>
      <c r="AX23" s="456"/>
      <c r="AY23" s="278" t="s">
        <v>106</v>
      </c>
      <c r="AZ23" s="287"/>
      <c r="BA23" s="288">
        <f>BA22*19%</f>
        <v>47566880</v>
      </c>
      <c r="BB23" s="111"/>
      <c r="BC23" s="111"/>
      <c r="BD23" s="111"/>
      <c r="BE23" s="111"/>
      <c r="BF23" s="111"/>
      <c r="BG23" s="111"/>
      <c r="BH23" s="111"/>
      <c r="BI23" s="448" t="s">
        <v>107</v>
      </c>
      <c r="BJ23" s="449">
        <f>IFERROR((BJ22/BA22),0)</f>
        <v>0</v>
      </c>
      <c r="BK23" s="111"/>
      <c r="BL23" s="111"/>
      <c r="BM23" s="455"/>
      <c r="BN23" s="331"/>
      <c r="BO23" s="331"/>
      <c r="BP23" s="456"/>
      <c r="BQ23" s="284" t="s">
        <v>106</v>
      </c>
      <c r="BR23" s="285"/>
      <c r="BS23" s="286">
        <f>BS22*19%</f>
        <v>75511700</v>
      </c>
      <c r="BT23" s="111"/>
      <c r="BU23" s="111"/>
      <c r="BV23" s="111"/>
      <c r="BW23" s="111"/>
      <c r="BX23" s="111"/>
      <c r="BY23" s="111"/>
      <c r="BZ23" s="111"/>
      <c r="CA23" s="448" t="s">
        <v>107</v>
      </c>
      <c r="CB23" s="449">
        <f>IFERROR((CB22/BS22),0)</f>
        <v>0</v>
      </c>
      <c r="CC23" s="111"/>
      <c r="CD23" s="111"/>
      <c r="CE23" s="455"/>
      <c r="CF23" s="331"/>
      <c r="CG23" s="331"/>
      <c r="CH23" s="456"/>
      <c r="CI23" s="284" t="s">
        <v>106</v>
      </c>
      <c r="CJ23" s="285"/>
      <c r="CK23" s="286">
        <f>CK22*19%</f>
        <v>62275708.719999999</v>
      </c>
      <c r="CL23" s="111"/>
      <c r="CM23" s="111"/>
      <c r="CN23" s="111"/>
      <c r="CO23" s="111"/>
      <c r="CP23" s="111"/>
      <c r="CQ23" s="111"/>
      <c r="CR23" s="111"/>
      <c r="CS23" s="448" t="s">
        <v>107</v>
      </c>
      <c r="CT23" s="449">
        <f>IFERROR((CT22/CK22),0)</f>
        <v>0</v>
      </c>
      <c r="CU23" s="111"/>
      <c r="CV23" s="111"/>
      <c r="CW23" s="455"/>
      <c r="CX23" s="331"/>
      <c r="CY23" s="331"/>
      <c r="CZ23" s="456"/>
      <c r="DA23" s="284" t="s">
        <v>106</v>
      </c>
      <c r="DB23" s="285"/>
      <c r="DC23" s="286">
        <f>DC22*19%</f>
        <v>73661290</v>
      </c>
      <c r="DD23" s="111"/>
      <c r="DE23" s="111"/>
      <c r="DF23" s="111"/>
      <c r="DG23" s="111"/>
      <c r="DH23" s="111"/>
      <c r="DI23" s="111"/>
      <c r="DJ23" s="111"/>
      <c r="DK23" s="448" t="s">
        <v>107</v>
      </c>
      <c r="DL23" s="449">
        <f>IFERROR((DL22/DC22),0)</f>
        <v>0</v>
      </c>
      <c r="DM23" s="111"/>
      <c r="DN23" s="111"/>
      <c r="DO23" s="455"/>
      <c r="DP23" s="331"/>
      <c r="DQ23" s="331"/>
      <c r="DR23" s="456"/>
      <c r="DS23" s="284" t="s">
        <v>106</v>
      </c>
      <c r="DT23" s="285"/>
      <c r="DU23" s="286">
        <f>DU22*19%</f>
        <v>75737208.719999999</v>
      </c>
      <c r="DV23" s="111"/>
      <c r="DW23" s="111"/>
      <c r="DX23" s="111"/>
      <c r="DY23" s="111"/>
      <c r="DZ23" s="111"/>
      <c r="EA23" s="111"/>
      <c r="EB23" s="111"/>
      <c r="EC23" s="448" t="s">
        <v>107</v>
      </c>
      <c r="ED23" s="449">
        <f>IFERROR((ED22/DU22),0)</f>
        <v>0</v>
      </c>
      <c r="EE23" s="111"/>
      <c r="EF23" s="111"/>
      <c r="EG23" s="455"/>
      <c r="EH23" s="331"/>
      <c r="EI23" s="331"/>
      <c r="EJ23" s="456"/>
      <c r="EK23" s="284" t="s">
        <v>106</v>
      </c>
      <c r="EL23" s="285"/>
      <c r="EM23" s="286">
        <f>EM22*19%</f>
        <v>74483821.280000001</v>
      </c>
      <c r="EN23" s="111"/>
      <c r="EO23" s="111"/>
      <c r="EP23" s="111"/>
      <c r="EQ23" s="111"/>
      <c r="ER23" s="111"/>
      <c r="ES23" s="111"/>
      <c r="ET23" s="111"/>
      <c r="EU23" s="448" t="s">
        <v>107</v>
      </c>
      <c r="EV23" s="449">
        <f>IFERROR((EV22/EL22),0)</f>
        <v>0</v>
      </c>
      <c r="EW23" s="111"/>
      <c r="EX23" s="111"/>
      <c r="EY23" s="455"/>
      <c r="EZ23" s="331"/>
      <c r="FA23" s="331"/>
      <c r="FB23" s="456"/>
      <c r="FC23" s="284" t="s">
        <v>106</v>
      </c>
      <c r="FD23" s="285"/>
      <c r="FE23" s="286">
        <f>FE22*19%</f>
        <v>74996800</v>
      </c>
      <c r="FF23" s="111"/>
      <c r="FG23" s="111"/>
      <c r="FH23" s="111"/>
      <c r="FI23" s="111"/>
      <c r="FJ23" s="111"/>
      <c r="FK23" s="111"/>
      <c r="FL23" s="111"/>
      <c r="FM23" s="448" t="s">
        <v>107</v>
      </c>
      <c r="FN23" s="449">
        <f>IFERROR((FN22/FE22),0)</f>
        <v>0</v>
      </c>
      <c r="FO23" s="111"/>
      <c r="FP23" s="111"/>
      <c r="FQ23" s="111"/>
    </row>
    <row r="24" spans="1:173" ht="27.75" customHeight="1" x14ac:dyDescent="0.25">
      <c r="A24" s="111"/>
      <c r="B24" s="357"/>
      <c r="C24" s="358"/>
      <c r="D24" s="358"/>
      <c r="E24" s="359"/>
      <c r="F24" s="289" t="s">
        <v>108</v>
      </c>
      <c r="G24" s="290"/>
      <c r="H24" s="291">
        <f>H23+H22</f>
        <v>0</v>
      </c>
      <c r="I24" s="111"/>
      <c r="J24" s="111"/>
      <c r="K24" s="357"/>
      <c r="L24" s="358"/>
      <c r="M24" s="358"/>
      <c r="N24" s="359"/>
      <c r="O24" s="292" t="s">
        <v>108</v>
      </c>
      <c r="P24" s="293"/>
      <c r="Q24" s="294">
        <f>Q23+Q22</f>
        <v>479544117.5</v>
      </c>
      <c r="R24" s="111"/>
      <c r="S24" s="111"/>
      <c r="T24" s="111"/>
      <c r="U24" s="111"/>
      <c r="V24" s="111"/>
      <c r="W24" s="111"/>
      <c r="X24" s="111"/>
      <c r="Y24" s="349"/>
      <c r="Z24" s="349"/>
      <c r="AA24" s="111"/>
      <c r="AB24" s="111"/>
      <c r="AC24" s="357"/>
      <c r="AD24" s="358"/>
      <c r="AE24" s="358"/>
      <c r="AF24" s="359"/>
      <c r="AG24" s="295" t="s">
        <v>108</v>
      </c>
      <c r="AH24" s="296"/>
      <c r="AI24" s="297">
        <f>AI23+AI22</f>
        <v>477109936.80000001</v>
      </c>
      <c r="AJ24" s="111"/>
      <c r="AK24" s="111"/>
      <c r="AL24" s="111"/>
      <c r="AM24" s="111"/>
      <c r="AN24" s="111"/>
      <c r="AO24" s="111"/>
      <c r="AP24" s="111"/>
      <c r="AQ24" s="349"/>
      <c r="AR24" s="349"/>
      <c r="AS24" s="111"/>
      <c r="AT24" s="111"/>
      <c r="AU24" s="357"/>
      <c r="AV24" s="358"/>
      <c r="AW24" s="358"/>
      <c r="AX24" s="359"/>
      <c r="AY24" s="298" t="s">
        <v>108</v>
      </c>
      <c r="AZ24" s="299"/>
      <c r="BA24" s="300">
        <f>BA23+BA22</f>
        <v>297918880</v>
      </c>
      <c r="BB24" s="111"/>
      <c r="BC24" s="111"/>
      <c r="BD24" s="111"/>
      <c r="BE24" s="111"/>
      <c r="BF24" s="111"/>
      <c r="BG24" s="111"/>
      <c r="BH24" s="111"/>
      <c r="BI24" s="349"/>
      <c r="BJ24" s="349"/>
      <c r="BK24" s="111"/>
      <c r="BL24" s="111"/>
      <c r="BM24" s="357"/>
      <c r="BN24" s="358"/>
      <c r="BO24" s="358"/>
      <c r="BP24" s="359"/>
      <c r="BQ24" s="301" t="s">
        <v>108</v>
      </c>
      <c r="BR24" s="302"/>
      <c r="BS24" s="297">
        <f>BS23+BS22</f>
        <v>472941700</v>
      </c>
      <c r="BT24" s="111"/>
      <c r="BU24" s="111"/>
      <c r="BV24" s="111"/>
      <c r="BW24" s="111"/>
      <c r="BX24" s="111"/>
      <c r="BY24" s="111"/>
      <c r="BZ24" s="111"/>
      <c r="CA24" s="349"/>
      <c r="CB24" s="349"/>
      <c r="CC24" s="111"/>
      <c r="CD24" s="111"/>
      <c r="CE24" s="357"/>
      <c r="CF24" s="358"/>
      <c r="CG24" s="358"/>
      <c r="CH24" s="359"/>
      <c r="CI24" s="301" t="s">
        <v>108</v>
      </c>
      <c r="CJ24" s="302"/>
      <c r="CK24" s="297">
        <f>CK23+CK22</f>
        <v>390042596.72000003</v>
      </c>
      <c r="CL24" s="111"/>
      <c r="CM24" s="111"/>
      <c r="CN24" s="111"/>
      <c r="CO24" s="111"/>
      <c r="CP24" s="111"/>
      <c r="CQ24" s="111"/>
      <c r="CR24" s="111"/>
      <c r="CS24" s="349"/>
      <c r="CT24" s="349"/>
      <c r="CU24" s="111"/>
      <c r="CV24" s="111"/>
      <c r="CW24" s="357"/>
      <c r="CX24" s="358"/>
      <c r="CY24" s="358"/>
      <c r="CZ24" s="359"/>
      <c r="DA24" s="301" t="s">
        <v>108</v>
      </c>
      <c r="DB24" s="302"/>
      <c r="DC24" s="297">
        <f>DC23+DC22</f>
        <v>461352290</v>
      </c>
      <c r="DD24" s="111"/>
      <c r="DE24" s="111"/>
      <c r="DF24" s="111"/>
      <c r="DG24" s="111"/>
      <c r="DH24" s="111"/>
      <c r="DI24" s="111"/>
      <c r="DJ24" s="111"/>
      <c r="DK24" s="349"/>
      <c r="DL24" s="349"/>
      <c r="DM24" s="111"/>
      <c r="DN24" s="111"/>
      <c r="DO24" s="357"/>
      <c r="DP24" s="358"/>
      <c r="DQ24" s="358"/>
      <c r="DR24" s="359"/>
      <c r="DS24" s="301" t="s">
        <v>108</v>
      </c>
      <c r="DT24" s="302"/>
      <c r="DU24" s="297">
        <f>DU23+DU22</f>
        <v>474354096.72000003</v>
      </c>
      <c r="DV24" s="111"/>
      <c r="DW24" s="111"/>
      <c r="DX24" s="111"/>
      <c r="DY24" s="111"/>
      <c r="DZ24" s="111"/>
      <c r="EA24" s="111"/>
      <c r="EB24" s="111"/>
      <c r="EC24" s="349"/>
      <c r="ED24" s="349"/>
      <c r="EE24" s="111"/>
      <c r="EF24" s="111"/>
      <c r="EG24" s="357"/>
      <c r="EH24" s="358"/>
      <c r="EI24" s="358"/>
      <c r="EJ24" s="359"/>
      <c r="EK24" s="301" t="s">
        <v>108</v>
      </c>
      <c r="EL24" s="302"/>
      <c r="EM24" s="297">
        <f>EM23+EM22</f>
        <v>466503933.27999997</v>
      </c>
      <c r="EN24" s="111"/>
      <c r="EO24" s="111"/>
      <c r="EP24" s="111"/>
      <c r="EQ24" s="111"/>
      <c r="ER24" s="111"/>
      <c r="ES24" s="111"/>
      <c r="ET24" s="111"/>
      <c r="EU24" s="349"/>
      <c r="EV24" s="349"/>
      <c r="EW24" s="111"/>
      <c r="EX24" s="111"/>
      <c r="EY24" s="357"/>
      <c r="EZ24" s="358"/>
      <c r="FA24" s="358"/>
      <c r="FB24" s="359"/>
      <c r="FC24" s="301" t="s">
        <v>108</v>
      </c>
      <c r="FD24" s="302"/>
      <c r="FE24" s="297">
        <f>FE23+FE22</f>
        <v>469716800</v>
      </c>
      <c r="FF24" s="111"/>
      <c r="FG24" s="111"/>
      <c r="FH24" s="111"/>
      <c r="FI24" s="111"/>
      <c r="FJ24" s="111"/>
      <c r="FK24" s="111"/>
      <c r="FL24" s="111"/>
      <c r="FM24" s="349"/>
      <c r="FN24" s="349"/>
      <c r="FO24" s="111"/>
      <c r="FP24" s="111"/>
      <c r="FQ24" s="111"/>
    </row>
    <row r="25" spans="1:173" ht="12.75" customHeight="1" x14ac:dyDescent="0.25">
      <c r="A25" s="111"/>
      <c r="B25" s="303"/>
      <c r="C25" s="304"/>
      <c r="D25" s="304"/>
      <c r="E25" s="304"/>
      <c r="F25" s="304"/>
      <c r="G25" s="304"/>
      <c r="H25" s="304"/>
      <c r="I25" s="304"/>
      <c r="J25" s="304"/>
      <c r="K25" s="304"/>
      <c r="L25" s="304"/>
      <c r="M25" s="304"/>
      <c r="N25" s="304"/>
      <c r="O25" s="304"/>
      <c r="P25" s="304"/>
      <c r="Q25" s="304"/>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303"/>
      <c r="AV25" s="304"/>
      <c r="AW25" s="304"/>
      <c r="AX25" s="304"/>
      <c r="AY25" s="304"/>
      <c r="AZ25" s="304"/>
      <c r="BA25" s="231"/>
      <c r="BB25" s="111"/>
      <c r="BC25" s="111"/>
      <c r="BD25" s="111"/>
      <c r="BE25" s="111"/>
      <c r="BF25" s="111"/>
      <c r="BG25" s="111"/>
      <c r="BH25" s="111"/>
      <c r="BI25" s="111"/>
      <c r="BJ25" s="111"/>
      <c r="BK25" s="111"/>
      <c r="BL25" s="111"/>
      <c r="BM25" s="303"/>
      <c r="BN25" s="304"/>
      <c r="BO25" s="304"/>
      <c r="BP25" s="304"/>
      <c r="BQ25" s="304"/>
      <c r="BR25" s="304"/>
      <c r="BS25" s="231"/>
      <c r="BT25" s="111"/>
      <c r="BU25" s="111"/>
      <c r="BV25" s="111"/>
      <c r="BW25" s="111"/>
      <c r="BX25" s="111"/>
      <c r="BY25" s="111"/>
      <c r="BZ25" s="111"/>
      <c r="CA25" s="111"/>
      <c r="CB25" s="111"/>
      <c r="CC25" s="111"/>
      <c r="CD25" s="111"/>
      <c r="CE25" s="303"/>
      <c r="CF25" s="304"/>
      <c r="CG25" s="304"/>
      <c r="CH25" s="304"/>
      <c r="CI25" s="304"/>
      <c r="CJ25" s="304"/>
      <c r="CK25" s="231"/>
      <c r="CL25" s="111"/>
      <c r="CM25" s="111"/>
      <c r="CN25" s="111"/>
      <c r="CO25" s="111"/>
      <c r="CP25" s="111"/>
      <c r="CQ25" s="111"/>
      <c r="CR25" s="111"/>
      <c r="CS25" s="111"/>
      <c r="CT25" s="111"/>
      <c r="CU25" s="111"/>
      <c r="CV25" s="111"/>
      <c r="CW25" s="303"/>
      <c r="CX25" s="304"/>
      <c r="CY25" s="304"/>
      <c r="CZ25" s="304"/>
      <c r="DA25" s="304"/>
      <c r="DB25" s="304"/>
      <c r="DC25" s="231"/>
      <c r="DD25" s="111"/>
      <c r="DE25" s="111"/>
      <c r="DF25" s="111"/>
      <c r="DG25" s="111"/>
      <c r="DH25" s="111"/>
      <c r="DI25" s="111"/>
      <c r="DJ25" s="111"/>
      <c r="DK25" s="111"/>
      <c r="DL25" s="111"/>
      <c r="DM25" s="111"/>
      <c r="DN25" s="111"/>
      <c r="DO25" s="303"/>
      <c r="DP25" s="304"/>
      <c r="DQ25" s="304"/>
      <c r="DR25" s="304"/>
      <c r="DS25" s="304"/>
      <c r="DT25" s="304"/>
      <c r="DU25" s="231"/>
      <c r="DV25" s="111"/>
      <c r="DW25" s="111"/>
      <c r="DX25" s="111"/>
      <c r="DY25" s="111"/>
      <c r="DZ25" s="111"/>
      <c r="EA25" s="111"/>
      <c r="EB25" s="111"/>
      <c r="EC25" s="111"/>
      <c r="ED25" s="111"/>
      <c r="EE25" s="111"/>
      <c r="EF25" s="111"/>
      <c r="EG25" s="303"/>
      <c r="EH25" s="304"/>
      <c r="EI25" s="304"/>
      <c r="EJ25" s="304"/>
      <c r="EK25" s="304"/>
      <c r="EL25" s="304"/>
      <c r="EM25" s="231"/>
      <c r="EN25" s="111"/>
      <c r="EO25" s="111"/>
      <c r="EP25" s="111"/>
      <c r="EQ25" s="111"/>
      <c r="ER25" s="111"/>
      <c r="ES25" s="111"/>
      <c r="ET25" s="111"/>
      <c r="EU25" s="111"/>
      <c r="EV25" s="111"/>
      <c r="EW25" s="111"/>
      <c r="EX25" s="111"/>
      <c r="EY25" s="303"/>
      <c r="EZ25" s="304"/>
      <c r="FA25" s="304"/>
      <c r="FB25" s="304"/>
      <c r="FC25" s="304"/>
      <c r="FD25" s="304"/>
      <c r="FE25" s="231"/>
      <c r="FF25" s="111"/>
      <c r="FG25" s="111"/>
      <c r="FH25" s="111"/>
      <c r="FI25" s="111"/>
      <c r="FJ25" s="111"/>
      <c r="FK25" s="111"/>
      <c r="FL25" s="111"/>
      <c r="FM25" s="111"/>
      <c r="FN25" s="111"/>
      <c r="FO25" s="111"/>
      <c r="FP25" s="111"/>
      <c r="FQ25" s="111"/>
    </row>
    <row r="26" spans="1:173" ht="12.75" customHeight="1" thickBot="1" x14ac:dyDescent="0.25">
      <c r="A26" s="305"/>
      <c r="B26" s="305"/>
      <c r="C26" s="305"/>
      <c r="D26" s="305"/>
      <c r="E26" s="305"/>
      <c r="F26" s="305"/>
      <c r="G26" s="305"/>
      <c r="H26" s="306"/>
      <c r="I26" s="305"/>
      <c r="J26" s="305"/>
      <c r="K26" s="305"/>
      <c r="L26" s="305"/>
      <c r="M26" s="305"/>
      <c r="N26" s="307" t="s">
        <v>109</v>
      </c>
      <c r="O26" s="308">
        <v>0</v>
      </c>
      <c r="P26" s="309"/>
      <c r="Q26" s="310"/>
      <c r="R26" s="309"/>
      <c r="S26" s="309"/>
      <c r="T26" s="309"/>
      <c r="U26" s="309"/>
      <c r="V26" s="309"/>
      <c r="W26" s="309"/>
      <c r="X26" s="309"/>
      <c r="Y26" s="309"/>
      <c r="Z26" s="309"/>
      <c r="AA26" s="309"/>
      <c r="AB26" s="309"/>
      <c r="AC26" s="309"/>
      <c r="AD26" s="309"/>
      <c r="AE26" s="309"/>
      <c r="AF26" s="307" t="s">
        <v>109</v>
      </c>
      <c r="AG26" s="308">
        <v>0</v>
      </c>
      <c r="AH26" s="309"/>
      <c r="AI26" s="310"/>
      <c r="AJ26" s="309"/>
      <c r="AK26" s="309"/>
      <c r="AL26" s="309"/>
      <c r="AM26" s="309"/>
      <c r="AN26" s="309"/>
      <c r="AO26" s="309"/>
      <c r="AP26" s="309"/>
      <c r="AQ26" s="309"/>
      <c r="AR26" s="309"/>
      <c r="AS26" s="309"/>
      <c r="AT26" s="309"/>
      <c r="AU26" s="309"/>
      <c r="AV26" s="309"/>
      <c r="AW26" s="309"/>
      <c r="AX26" s="307" t="s">
        <v>109</v>
      </c>
      <c r="AY26" s="308">
        <v>0</v>
      </c>
      <c r="AZ26" s="309"/>
      <c r="BA26" s="310"/>
      <c r="BB26" s="309"/>
      <c r="BC26" s="309"/>
      <c r="BD26" s="309"/>
      <c r="BE26" s="309"/>
      <c r="BF26" s="309"/>
      <c r="BG26" s="309"/>
      <c r="BH26" s="309"/>
      <c r="BI26" s="309"/>
      <c r="BJ26" s="309"/>
      <c r="BK26" s="309"/>
      <c r="BL26" s="309"/>
      <c r="BM26" s="309"/>
      <c r="BN26" s="309"/>
      <c r="BO26" s="309"/>
      <c r="BP26" s="307" t="s">
        <v>109</v>
      </c>
      <c r="BQ26" s="308">
        <v>0</v>
      </c>
      <c r="BR26" s="309"/>
      <c r="BS26" s="310"/>
      <c r="BT26" s="309"/>
      <c r="BU26" s="309"/>
      <c r="BV26" s="309"/>
      <c r="BW26" s="309"/>
      <c r="BX26" s="309"/>
      <c r="BY26" s="309"/>
      <c r="BZ26" s="309"/>
      <c r="CA26" s="309"/>
      <c r="CB26" s="309"/>
      <c r="CC26" s="309"/>
      <c r="CD26" s="309"/>
      <c r="CE26" s="309"/>
      <c r="CF26" s="309"/>
      <c r="CG26" s="309"/>
      <c r="CH26" s="307" t="s">
        <v>109</v>
      </c>
      <c r="CI26" s="308">
        <v>0</v>
      </c>
      <c r="CJ26" s="309"/>
      <c r="CK26" s="310"/>
      <c r="CL26" s="309"/>
      <c r="CM26" s="309"/>
      <c r="CN26" s="309"/>
      <c r="CO26" s="309"/>
      <c r="CP26" s="309"/>
      <c r="CQ26" s="309"/>
      <c r="CR26" s="309"/>
      <c r="CS26" s="309"/>
      <c r="CT26" s="309"/>
      <c r="CU26" s="309"/>
      <c r="CV26" s="309"/>
      <c r="CW26" s="309"/>
      <c r="CX26" s="309"/>
      <c r="CY26" s="309"/>
      <c r="CZ26" s="307" t="s">
        <v>109</v>
      </c>
      <c r="DA26" s="308">
        <v>0</v>
      </c>
      <c r="DB26" s="309"/>
      <c r="DC26" s="310"/>
      <c r="DD26" s="309"/>
      <c r="DE26" s="309"/>
      <c r="DF26" s="309"/>
      <c r="DG26" s="309"/>
      <c r="DH26" s="309"/>
      <c r="DI26" s="309"/>
      <c r="DJ26" s="309"/>
      <c r="DK26" s="309"/>
      <c r="DL26" s="309"/>
      <c r="DM26" s="309"/>
      <c r="DN26" s="309"/>
      <c r="DO26" s="309"/>
      <c r="DP26" s="309"/>
      <c r="DQ26" s="309"/>
      <c r="DR26" s="307" t="s">
        <v>109</v>
      </c>
      <c r="DS26" s="308">
        <v>0</v>
      </c>
      <c r="DT26" s="309"/>
      <c r="DU26" s="310"/>
      <c r="DV26" s="309"/>
      <c r="DW26" s="309"/>
      <c r="DX26" s="309"/>
      <c r="DY26" s="309"/>
      <c r="DZ26" s="309"/>
      <c r="EA26" s="309"/>
      <c r="EB26" s="309"/>
      <c r="EC26" s="309"/>
      <c r="ED26" s="309"/>
      <c r="EE26" s="309"/>
      <c r="EF26" s="309"/>
      <c r="EG26" s="309"/>
      <c r="EH26" s="309"/>
      <c r="EI26" s="309"/>
      <c r="EJ26" s="307" t="s">
        <v>109</v>
      </c>
      <c r="EK26" s="308">
        <v>0</v>
      </c>
      <c r="EL26" s="309"/>
      <c r="EM26" s="310"/>
      <c r="EN26" s="309"/>
      <c r="EO26" s="309"/>
      <c r="EP26" s="309"/>
      <c r="EQ26" s="309"/>
      <c r="ER26" s="309"/>
      <c r="ES26" s="309"/>
      <c r="ET26" s="309"/>
      <c r="EU26" s="309"/>
      <c r="EV26" s="309"/>
      <c r="EW26" s="309"/>
      <c r="EX26" s="309"/>
      <c r="EY26" s="309"/>
      <c r="EZ26" s="309"/>
      <c r="FA26" s="309"/>
      <c r="FB26" s="307" t="s">
        <v>109</v>
      </c>
      <c r="FC26" s="308">
        <v>0</v>
      </c>
      <c r="FD26" s="309"/>
      <c r="FE26" s="310"/>
      <c r="FF26" s="309"/>
      <c r="FG26" s="309"/>
      <c r="FH26" s="309"/>
      <c r="FI26" s="309"/>
      <c r="FJ26" s="309"/>
      <c r="FK26" s="309"/>
      <c r="FL26" s="309"/>
      <c r="FM26" s="309"/>
      <c r="FN26" s="309"/>
      <c r="FO26" s="309"/>
      <c r="FP26" s="309"/>
      <c r="FQ26" s="309"/>
    </row>
    <row r="27" spans="1:173" ht="35.25" customHeight="1" thickBot="1" x14ac:dyDescent="0.45">
      <c r="A27" s="111"/>
      <c r="B27" s="111"/>
      <c r="C27" s="111"/>
      <c r="D27" s="111"/>
      <c r="E27" s="111"/>
      <c r="F27" s="457" t="s">
        <v>110</v>
      </c>
      <c r="G27" s="362"/>
      <c r="H27" s="231"/>
      <c r="I27" s="231"/>
      <c r="J27" s="111"/>
      <c r="K27" s="450" t="str">
        <f>M2</f>
        <v>FERNANDO BOHORQUEZ Y CIA S.A.S.</v>
      </c>
      <c r="L27" s="451"/>
      <c r="M27" s="451"/>
      <c r="N27" s="451"/>
      <c r="O27" s="451"/>
      <c r="P27" s="452"/>
      <c r="Q27" s="111"/>
      <c r="R27" s="111"/>
      <c r="S27" s="111"/>
      <c r="T27" s="111"/>
      <c r="U27" s="111"/>
      <c r="V27" s="111"/>
      <c r="W27" s="111"/>
      <c r="X27" s="111"/>
      <c r="Y27" s="111"/>
      <c r="Z27" s="111"/>
      <c r="AA27" s="111"/>
      <c r="AB27" s="111"/>
      <c r="AC27" s="450" t="str">
        <f>AE2</f>
        <v>INVERSIONES GUERFOR S.A.S</v>
      </c>
      <c r="AD27" s="451"/>
      <c r="AE27" s="451"/>
      <c r="AF27" s="451"/>
      <c r="AG27" s="451"/>
      <c r="AH27" s="452"/>
      <c r="AI27" s="111"/>
      <c r="AJ27" s="111"/>
      <c r="AK27" s="111"/>
      <c r="AL27" s="111"/>
      <c r="AM27" s="111"/>
      <c r="AN27" s="111"/>
      <c r="AO27" s="111"/>
      <c r="AP27" s="111"/>
      <c r="AQ27" s="111"/>
      <c r="AR27" s="111"/>
      <c r="AS27" s="111"/>
      <c r="AT27" s="111"/>
      <c r="AU27" s="450" t="str">
        <f>AW2</f>
        <v>KASSANI DISEÑO SAS</v>
      </c>
      <c r="AV27" s="451"/>
      <c r="AW27" s="451"/>
      <c r="AX27" s="451"/>
      <c r="AY27" s="451"/>
      <c r="AZ27" s="452"/>
      <c r="BA27" s="111"/>
      <c r="BB27" s="111"/>
      <c r="BC27" s="111"/>
      <c r="BD27" s="111"/>
      <c r="BE27" s="111"/>
      <c r="BF27" s="111"/>
      <c r="BG27" s="111"/>
      <c r="BH27" s="111"/>
      <c r="BI27" s="111"/>
      <c r="BJ27" s="111"/>
      <c r="BK27" s="111"/>
      <c r="BL27" s="111"/>
      <c r="BM27" s="450" t="str">
        <f>BO2</f>
        <v>K10 DESIGN S.A.S</v>
      </c>
      <c r="BN27" s="451"/>
      <c r="BO27" s="451"/>
      <c r="BP27" s="451"/>
      <c r="BQ27" s="451"/>
      <c r="BR27" s="452"/>
      <c r="BS27" s="111"/>
      <c r="BT27" s="111"/>
      <c r="BU27" s="111"/>
      <c r="BV27" s="111"/>
      <c r="BW27" s="111"/>
      <c r="BX27" s="111"/>
      <c r="BY27" s="111"/>
      <c r="BZ27" s="111"/>
      <c r="CA27" s="111"/>
      <c r="CB27" s="111"/>
      <c r="CC27" s="111"/>
      <c r="CD27" s="111"/>
      <c r="CE27" s="450" t="str">
        <f>CG2</f>
        <v>MUMA S.A.S</v>
      </c>
      <c r="CF27" s="451"/>
      <c r="CG27" s="451"/>
      <c r="CH27" s="451"/>
      <c r="CI27" s="451"/>
      <c r="CJ27" s="452"/>
      <c r="CK27" s="111"/>
      <c r="CL27" s="111"/>
      <c r="CM27" s="111"/>
      <c r="CN27" s="111"/>
      <c r="CO27" s="111"/>
      <c r="CP27" s="111"/>
      <c r="CQ27" s="111"/>
      <c r="CR27" s="111"/>
      <c r="CS27" s="111"/>
      <c r="CT27" s="111"/>
      <c r="CU27" s="111"/>
      <c r="CV27" s="111"/>
      <c r="CW27" s="450" t="str">
        <f>CY2</f>
        <v>SOLINOFF CORPORATION S.A.S</v>
      </c>
      <c r="CX27" s="451"/>
      <c r="CY27" s="451"/>
      <c r="CZ27" s="451"/>
      <c r="DA27" s="451"/>
      <c r="DB27" s="452"/>
      <c r="DC27" s="111"/>
      <c r="DD27" s="111"/>
      <c r="DE27" s="111"/>
      <c r="DF27" s="111"/>
      <c r="DG27" s="111"/>
      <c r="DH27" s="111"/>
      <c r="DI27" s="111"/>
      <c r="DJ27" s="111"/>
      <c r="DK27" s="111"/>
      <c r="DL27" s="111"/>
      <c r="DM27" s="111"/>
      <c r="DN27" s="111"/>
      <c r="DO27" s="450" t="str">
        <f>DQ2</f>
        <v>MUEBLES ROMERO SAS</v>
      </c>
      <c r="DP27" s="451"/>
      <c r="DQ27" s="451"/>
      <c r="DR27" s="451"/>
      <c r="DS27" s="451"/>
      <c r="DT27" s="452"/>
      <c r="DU27" s="111"/>
      <c r="DV27" s="111"/>
      <c r="DW27" s="111"/>
      <c r="DX27" s="111"/>
      <c r="DY27" s="111"/>
      <c r="DZ27" s="111"/>
      <c r="EA27" s="111"/>
      <c r="EB27" s="111"/>
      <c r="EC27" s="111"/>
      <c r="ED27" s="111"/>
      <c r="EE27" s="111"/>
      <c r="EF27" s="111"/>
      <c r="EG27" s="450" t="str">
        <f>EI2</f>
        <v>FAMOC DEPANEL S.A.</v>
      </c>
      <c r="EH27" s="451"/>
      <c r="EI27" s="451"/>
      <c r="EJ27" s="451"/>
      <c r="EK27" s="451"/>
      <c r="EL27" s="452"/>
      <c r="EM27" s="111"/>
      <c r="EN27" s="111"/>
      <c r="EO27" s="111"/>
      <c r="EP27" s="111"/>
      <c r="EQ27" s="111"/>
      <c r="ER27" s="111"/>
      <c r="ES27" s="111"/>
      <c r="ET27" s="111"/>
      <c r="EU27" s="111"/>
      <c r="EV27" s="111"/>
      <c r="EW27" s="111"/>
      <c r="EX27" s="111"/>
      <c r="EY27" s="450" t="str">
        <f>FA2</f>
        <v>DIANA LEGUIZAMON</v>
      </c>
      <c r="EZ27" s="451"/>
      <c r="FA27" s="451"/>
      <c r="FB27" s="451"/>
      <c r="FC27" s="451"/>
      <c r="FD27" s="452"/>
      <c r="FE27" s="111"/>
      <c r="FF27" s="111"/>
      <c r="FG27" s="111"/>
      <c r="FH27" s="111"/>
      <c r="FI27" s="111"/>
      <c r="FJ27" s="111"/>
      <c r="FK27" s="111"/>
      <c r="FL27" s="111"/>
      <c r="FM27" s="111"/>
      <c r="FN27" s="111"/>
      <c r="FO27" s="111"/>
      <c r="FP27" s="111"/>
      <c r="FQ27" s="111"/>
    </row>
    <row r="28" spans="1:173" ht="40.5" customHeight="1" thickBot="1" x14ac:dyDescent="0.25">
      <c r="A28" s="111"/>
      <c r="B28" s="311"/>
      <c r="C28" s="111"/>
      <c r="D28" s="111"/>
      <c r="E28" s="111"/>
      <c r="F28" s="70" t="s">
        <v>111</v>
      </c>
      <c r="G28" s="70" t="s">
        <v>112</v>
      </c>
      <c r="H28" s="231"/>
      <c r="I28" s="231"/>
      <c r="J28" s="111"/>
      <c r="K28" s="453" t="str">
        <f>+IF(V28*X28*Z28=1,"OK","NO HABILITADO")</f>
        <v>OK</v>
      </c>
      <c r="L28" s="451"/>
      <c r="M28" s="451"/>
      <c r="N28" s="451"/>
      <c r="O28" s="451"/>
      <c r="P28" s="452"/>
      <c r="Q28" s="111"/>
      <c r="R28" s="111"/>
      <c r="S28" s="111"/>
      <c r="T28" s="111"/>
      <c r="U28" s="111"/>
      <c r="V28" s="312">
        <f>IF(Q22&gt;'10. EVALUACIÓN'!$C$8,0,1)</f>
        <v>1</v>
      </c>
      <c r="W28" s="111"/>
      <c r="X28" s="312">
        <f>PRODUCT(X13:X21)</f>
        <v>1</v>
      </c>
      <c r="Y28" s="111"/>
      <c r="Z28" s="312">
        <f>IF(Z23&gt;0.5,0,1)</f>
        <v>1</v>
      </c>
      <c r="AA28" s="111"/>
      <c r="AB28" s="111"/>
      <c r="AC28" s="453" t="str">
        <f>+IF(AN28*AP28*AR28=1,"OK","NO HABILITADO")</f>
        <v>OK</v>
      </c>
      <c r="AD28" s="451"/>
      <c r="AE28" s="451"/>
      <c r="AF28" s="451"/>
      <c r="AG28" s="451"/>
      <c r="AH28" s="452"/>
      <c r="AI28" s="111"/>
      <c r="AJ28" s="111"/>
      <c r="AK28" s="111"/>
      <c r="AL28" s="111"/>
      <c r="AM28" s="111"/>
      <c r="AN28" s="312">
        <f>IF(AI22&gt;'10. EVALUACIÓN'!$C$8,0,1)</f>
        <v>1</v>
      </c>
      <c r="AO28" s="111"/>
      <c r="AP28" s="312">
        <f>PRODUCT(AP13:AP21)</f>
        <v>1</v>
      </c>
      <c r="AQ28" s="111"/>
      <c r="AR28" s="312">
        <f>IF(AR23&gt;0.5,0,1)</f>
        <v>1</v>
      </c>
      <c r="AS28" s="111"/>
      <c r="AT28" s="111"/>
      <c r="AU28" s="453" t="str">
        <f>+IF(BF28*BH28*BJ28=1,"OK","NO HABILITADO")</f>
        <v>OK</v>
      </c>
      <c r="AV28" s="451"/>
      <c r="AW28" s="451"/>
      <c r="AX28" s="451"/>
      <c r="AY28" s="451"/>
      <c r="AZ28" s="452"/>
      <c r="BA28" s="111"/>
      <c r="BB28" s="111"/>
      <c r="BC28" s="111"/>
      <c r="BD28" s="111"/>
      <c r="BE28" s="111"/>
      <c r="BF28" s="312">
        <f>IF(BA22&gt;'10. EVALUACIÓN'!$C$8,0,1)</f>
        <v>1</v>
      </c>
      <c r="BG28" s="111"/>
      <c r="BH28" s="312">
        <f>PRODUCT(BH13:BH21)</f>
        <v>1</v>
      </c>
      <c r="BI28" s="111"/>
      <c r="BJ28" s="312">
        <f>IF(BJ23&gt;0.5,0,1)</f>
        <v>1</v>
      </c>
      <c r="BK28" s="111"/>
      <c r="BL28" s="111"/>
      <c r="BM28" s="453" t="str">
        <f>+IF(BX28*BZ28*CB28=1,"OK","NO HABILITADO")</f>
        <v>OK</v>
      </c>
      <c r="BN28" s="451"/>
      <c r="BO28" s="451"/>
      <c r="BP28" s="451"/>
      <c r="BQ28" s="451"/>
      <c r="BR28" s="452"/>
      <c r="BS28" s="111"/>
      <c r="BT28" s="111"/>
      <c r="BU28" s="111"/>
      <c r="BV28" s="111"/>
      <c r="BW28" s="111"/>
      <c r="BX28" s="312">
        <f>IF(BS22&gt;'10. EVALUACIÓN'!$C$8,0,1)</f>
        <v>1</v>
      </c>
      <c r="BY28" s="111"/>
      <c r="BZ28" s="312">
        <f>PRODUCT(BZ13:BZ21)</f>
        <v>1</v>
      </c>
      <c r="CA28" s="111"/>
      <c r="CB28" s="312">
        <f>IF(CB23&gt;0.5,0,1)</f>
        <v>1</v>
      </c>
      <c r="CC28" s="111"/>
      <c r="CD28" s="111"/>
      <c r="CE28" s="453" t="str">
        <f>+IF(CP28*CR28*CT28=1,"OK","NO HABILITADO")</f>
        <v>OK</v>
      </c>
      <c r="CF28" s="451"/>
      <c r="CG28" s="451"/>
      <c r="CH28" s="451"/>
      <c r="CI28" s="451"/>
      <c r="CJ28" s="452"/>
      <c r="CK28" s="111"/>
      <c r="CL28" s="111"/>
      <c r="CM28" s="111"/>
      <c r="CN28" s="111"/>
      <c r="CO28" s="111"/>
      <c r="CP28" s="312">
        <f>IF(CK22&gt;'10. EVALUACIÓN'!$C$8,0,1)</f>
        <v>1</v>
      </c>
      <c r="CQ28" s="111"/>
      <c r="CR28" s="312">
        <f>PRODUCT(CR13:CR21)</f>
        <v>1</v>
      </c>
      <c r="CS28" s="111"/>
      <c r="CT28" s="312">
        <f>IF(CT23&gt;0.5,0,1)</f>
        <v>1</v>
      </c>
      <c r="CU28" s="111"/>
      <c r="CV28" s="111"/>
      <c r="CW28" s="453" t="str">
        <f>+IF(DH28*DJ28*DL28=1,"OK","NO HABILITADO")</f>
        <v>OK</v>
      </c>
      <c r="CX28" s="451"/>
      <c r="CY28" s="451"/>
      <c r="CZ28" s="451"/>
      <c r="DA28" s="451"/>
      <c r="DB28" s="452"/>
      <c r="DC28" s="111"/>
      <c r="DD28" s="111"/>
      <c r="DE28" s="111"/>
      <c r="DF28" s="111"/>
      <c r="DG28" s="111"/>
      <c r="DH28" s="312">
        <f>IF(DC22&gt;'10. EVALUACIÓN'!$C$8,0,1)</f>
        <v>1</v>
      </c>
      <c r="DI28" s="111"/>
      <c r="DJ28" s="312">
        <f>PRODUCT(DJ13:DJ21)</f>
        <v>1</v>
      </c>
      <c r="DK28" s="111"/>
      <c r="DL28" s="312">
        <f>IF(DL23&gt;0.5,0,1)</f>
        <v>1</v>
      </c>
      <c r="DM28" s="111"/>
      <c r="DN28" s="111"/>
      <c r="DO28" s="453" t="str">
        <f>+IF(DZ28*EB28*ED28=1,"OK","NO HABILITADO")</f>
        <v>OK</v>
      </c>
      <c r="DP28" s="451"/>
      <c r="DQ28" s="451"/>
      <c r="DR28" s="451"/>
      <c r="DS28" s="451"/>
      <c r="DT28" s="452"/>
      <c r="DU28" s="111"/>
      <c r="DV28" s="111"/>
      <c r="DW28" s="111"/>
      <c r="DX28" s="111"/>
      <c r="DY28" s="111"/>
      <c r="DZ28" s="312">
        <f>IF(DU22&gt;'10. EVALUACIÓN'!$C$8,0,1)</f>
        <v>1</v>
      </c>
      <c r="EA28" s="111"/>
      <c r="EB28" s="312">
        <f>PRODUCT(EB13:EB21)</f>
        <v>1</v>
      </c>
      <c r="EC28" s="111"/>
      <c r="ED28" s="312">
        <f>IF(ED23&gt;0.5,0,1)</f>
        <v>1</v>
      </c>
      <c r="EE28" s="111"/>
      <c r="EF28" s="111"/>
      <c r="EG28" s="453" t="str">
        <f>+IF(ER28*ET28*EV28=1,"OK","NO HABILITADO")</f>
        <v>OK</v>
      </c>
      <c r="EH28" s="451"/>
      <c r="EI28" s="451"/>
      <c r="EJ28" s="451"/>
      <c r="EK28" s="451"/>
      <c r="EL28" s="452"/>
      <c r="EM28" s="111"/>
      <c r="EN28" s="111"/>
      <c r="EO28" s="111"/>
      <c r="EP28" s="111"/>
      <c r="EQ28" s="111"/>
      <c r="ER28" s="312">
        <f>IF(EM22&gt;'10. EVALUACIÓN'!$C$8,0,1)</f>
        <v>1</v>
      </c>
      <c r="ES28" s="111"/>
      <c r="ET28" s="312">
        <f>PRODUCT(ET13:ET21)</f>
        <v>1</v>
      </c>
      <c r="EU28" s="111"/>
      <c r="EV28" s="312">
        <f>IF(EV23&gt;0.5,0,1)</f>
        <v>1</v>
      </c>
      <c r="EW28" s="111"/>
      <c r="EX28" s="111"/>
      <c r="EY28" s="453" t="str">
        <f>+IF(FJ28*FL28*FN28=1,"OK","NO HABILITADO")</f>
        <v>OK</v>
      </c>
      <c r="EZ28" s="451"/>
      <c r="FA28" s="451"/>
      <c r="FB28" s="451"/>
      <c r="FC28" s="451"/>
      <c r="FD28" s="452"/>
      <c r="FE28" s="111"/>
      <c r="FF28" s="111"/>
      <c r="FG28" s="111"/>
      <c r="FH28" s="111"/>
      <c r="FI28" s="111"/>
      <c r="FJ28" s="312">
        <f>IF(FE22&gt;'10. EVALUACIÓN'!$C$8,0,1)</f>
        <v>1</v>
      </c>
      <c r="FK28" s="111"/>
      <c r="FL28" s="312">
        <f>PRODUCT(FL13:FL21)</f>
        <v>1</v>
      </c>
      <c r="FM28" s="111"/>
      <c r="FN28" s="312">
        <f>IF(FN23&gt;0.5,0,1)</f>
        <v>1</v>
      </c>
      <c r="FO28" s="111"/>
      <c r="FP28" s="111"/>
      <c r="FQ28" s="111"/>
    </row>
    <row r="29" spans="1:173" ht="27" customHeight="1" x14ac:dyDescent="0.2">
      <c r="A29" s="111"/>
      <c r="B29" s="111"/>
      <c r="C29" s="111"/>
      <c r="D29" s="111"/>
      <c r="E29" s="111"/>
      <c r="F29" s="70">
        <v>17</v>
      </c>
      <c r="G29" s="70">
        <v>18</v>
      </c>
      <c r="H29" s="231"/>
      <c r="I29" s="23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row>
    <row r="30" spans="1:173" ht="12.75"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row>
    <row r="31" spans="1:173" ht="30" customHeight="1" x14ac:dyDescent="0.2">
      <c r="A31" s="113"/>
      <c r="B31" s="458" t="s">
        <v>113</v>
      </c>
      <c r="C31" s="362"/>
      <c r="D31" s="313" t="s">
        <v>55</v>
      </c>
      <c r="E31" s="113"/>
      <c r="F31" s="313" t="s">
        <v>4</v>
      </c>
      <c r="G31" s="314" t="s">
        <v>114</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row>
    <row r="32" spans="1:173" ht="30" customHeight="1" x14ac:dyDescent="0.2">
      <c r="A32" s="113"/>
      <c r="B32" s="70">
        <v>1</v>
      </c>
      <c r="C32" s="70" t="str">
        <f t="shared" ref="C32:C44" si="109">VLOOKUP(B32,LISTA_OFERENTES,2,FALSE)</f>
        <v>FERNANDO BOHORQUEZ Y CIA S.A.S.</v>
      </c>
      <c r="D32" s="70" t="str">
        <f t="shared" ref="D32:D44" si="110">IF(HLOOKUP(C32,EST_EXP,2,FALSE)="OK","H","NH")</f>
        <v>H</v>
      </c>
      <c r="E32" s="113"/>
      <c r="F32" s="70">
        <v>1</v>
      </c>
      <c r="G32" s="315">
        <f>+Q22</f>
        <v>402978250</v>
      </c>
      <c r="H32" s="70" t="str">
        <f>ADDRESS(22,I32,1,1)</f>
        <v>$Q$22</v>
      </c>
      <c r="I32" s="70">
        <f>F29</f>
        <v>17</v>
      </c>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row>
    <row r="33" spans="1:173" ht="30" customHeight="1" x14ac:dyDescent="0.2">
      <c r="A33" s="113"/>
      <c r="B33" s="70">
        <v>2</v>
      </c>
      <c r="C33" s="70" t="str">
        <f t="shared" si="109"/>
        <v>INVERSIONES GUERFOR S.A.S</v>
      </c>
      <c r="D33" s="70" t="str">
        <f t="shared" si="110"/>
        <v>H</v>
      </c>
      <c r="E33" s="113"/>
      <c r="F33" s="70">
        <v>2</v>
      </c>
      <c r="G33" s="315">
        <f t="shared" ref="G33:G44" ca="1" si="111">INDIRECT(H33,TRUE)</f>
        <v>400932720</v>
      </c>
      <c r="H33" s="70" t="str">
        <f t="shared" ref="H33:H44" si="112">ADDRESS(22,I33,1,1)</f>
        <v>$AI$22</v>
      </c>
      <c r="I33" s="70">
        <f t="shared" ref="I33:I40" si="113">$I32+$G$29</f>
        <v>35</v>
      </c>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row>
    <row r="34" spans="1:173" ht="30" customHeight="1" x14ac:dyDescent="0.2">
      <c r="A34" s="113"/>
      <c r="B34" s="70">
        <v>3</v>
      </c>
      <c r="C34" s="70" t="str">
        <f t="shared" si="109"/>
        <v>KASSANI DISEÑO SAS</v>
      </c>
      <c r="D34" s="70" t="str">
        <f t="shared" si="110"/>
        <v>H</v>
      </c>
      <c r="E34" s="113"/>
      <c r="F34" s="70">
        <v>3</v>
      </c>
      <c r="G34" s="315">
        <f t="shared" ca="1" si="111"/>
        <v>250352000</v>
      </c>
      <c r="H34" s="70" t="str">
        <f t="shared" si="112"/>
        <v>$BA$22</v>
      </c>
      <c r="I34" s="70">
        <f t="shared" si="113"/>
        <v>53</v>
      </c>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row>
    <row r="35" spans="1:173" ht="30" customHeight="1" x14ac:dyDescent="0.2">
      <c r="A35" s="113"/>
      <c r="B35" s="70">
        <v>4</v>
      </c>
      <c r="C35" s="70" t="str">
        <f t="shared" si="109"/>
        <v>K10 DESIGN S.A.S</v>
      </c>
      <c r="D35" s="70" t="str">
        <f t="shared" si="110"/>
        <v>H</v>
      </c>
      <c r="E35" s="113"/>
      <c r="F35" s="70">
        <v>4</v>
      </c>
      <c r="G35" s="315">
        <f t="shared" ca="1" si="111"/>
        <v>397430000</v>
      </c>
      <c r="H35" s="70" t="str">
        <f t="shared" si="112"/>
        <v>$BS$22</v>
      </c>
      <c r="I35" s="70">
        <f t="shared" si="113"/>
        <v>71</v>
      </c>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row>
    <row r="36" spans="1:173" ht="30" customHeight="1" x14ac:dyDescent="0.2">
      <c r="A36" s="113"/>
      <c r="B36" s="70">
        <v>5</v>
      </c>
      <c r="C36" s="70" t="str">
        <f t="shared" si="109"/>
        <v>MUMA S.A.S</v>
      </c>
      <c r="D36" s="70" t="str">
        <f t="shared" si="110"/>
        <v>H</v>
      </c>
      <c r="E36" s="113"/>
      <c r="F36" s="70">
        <v>5</v>
      </c>
      <c r="G36" s="315">
        <f t="shared" ca="1" si="111"/>
        <v>327766888</v>
      </c>
      <c r="H36" s="70" t="str">
        <f t="shared" si="112"/>
        <v>$CK$22</v>
      </c>
      <c r="I36" s="70">
        <f t="shared" si="113"/>
        <v>89</v>
      </c>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row>
    <row r="37" spans="1:173" ht="30" customHeight="1" x14ac:dyDescent="0.2">
      <c r="A37" s="113"/>
      <c r="B37" s="70">
        <v>6</v>
      </c>
      <c r="C37" s="70" t="str">
        <f t="shared" si="109"/>
        <v>SOLINOFF CORPORATION S.A.S</v>
      </c>
      <c r="D37" s="70" t="str">
        <f t="shared" si="110"/>
        <v>H</v>
      </c>
      <c r="E37" s="113"/>
      <c r="F37" s="70">
        <v>6</v>
      </c>
      <c r="G37" s="315">
        <f t="shared" ca="1" si="111"/>
        <v>387691000</v>
      </c>
      <c r="H37" s="70" t="str">
        <f t="shared" si="112"/>
        <v>$DC$22</v>
      </c>
      <c r="I37" s="70">
        <f t="shared" si="113"/>
        <v>107</v>
      </c>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row>
    <row r="38" spans="1:173" ht="30" customHeight="1" x14ac:dyDescent="0.2">
      <c r="A38" s="113"/>
      <c r="B38" s="70">
        <v>7</v>
      </c>
      <c r="C38" s="70" t="str">
        <f t="shared" si="109"/>
        <v>MUEBLES ROMERO SAS</v>
      </c>
      <c r="D38" s="70" t="str">
        <f t="shared" si="110"/>
        <v>H</v>
      </c>
      <c r="E38" s="113"/>
      <c r="F38" s="70">
        <v>7</v>
      </c>
      <c r="G38" s="315">
        <f t="shared" ca="1" si="111"/>
        <v>398616888</v>
      </c>
      <c r="H38" s="70" t="str">
        <f t="shared" si="112"/>
        <v>$DU$22</v>
      </c>
      <c r="I38" s="70">
        <f t="shared" si="113"/>
        <v>125</v>
      </c>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row>
    <row r="39" spans="1:173" ht="30" customHeight="1" x14ac:dyDescent="0.2">
      <c r="A39" s="113"/>
      <c r="B39" s="70">
        <v>8</v>
      </c>
      <c r="C39" s="114" t="str">
        <f t="shared" si="109"/>
        <v>FAMOC DEPANEL S.A.</v>
      </c>
      <c r="D39" s="70" t="str">
        <f t="shared" si="110"/>
        <v>H</v>
      </c>
      <c r="E39" s="113"/>
      <c r="F39" s="70">
        <v>8</v>
      </c>
      <c r="G39" s="315">
        <f t="shared" ca="1" si="111"/>
        <v>392020112</v>
      </c>
      <c r="H39" s="70" t="str">
        <f t="shared" si="112"/>
        <v>$EM$22</v>
      </c>
      <c r="I39" s="70">
        <f t="shared" si="113"/>
        <v>143</v>
      </c>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row>
    <row r="40" spans="1:173" ht="30" customHeight="1" x14ac:dyDescent="0.2">
      <c r="A40" s="113"/>
      <c r="B40" s="70">
        <v>9</v>
      </c>
      <c r="C40" s="70" t="str">
        <f t="shared" si="109"/>
        <v>DIANA LEGUIZAMON</v>
      </c>
      <c r="D40" s="70" t="str">
        <f t="shared" si="110"/>
        <v>H</v>
      </c>
      <c r="E40" s="113"/>
      <c r="F40" s="70">
        <v>9</v>
      </c>
      <c r="G40" s="315">
        <f t="shared" ca="1" si="111"/>
        <v>394720000</v>
      </c>
      <c r="H40" s="70" t="str">
        <f t="shared" si="112"/>
        <v>$FE$22</v>
      </c>
      <c r="I40" s="70">
        <f t="shared" si="113"/>
        <v>161</v>
      </c>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row>
    <row r="41" spans="1:173" ht="30" hidden="1" customHeight="1" x14ac:dyDescent="0.2">
      <c r="A41" s="113"/>
      <c r="B41" s="70">
        <v>12</v>
      </c>
      <c r="C41" s="70">
        <f t="shared" si="109"/>
        <v>0</v>
      </c>
      <c r="D41" s="70" t="e">
        <f t="shared" si="110"/>
        <v>#N/A</v>
      </c>
      <c r="E41" s="113"/>
      <c r="F41" s="70">
        <v>12</v>
      </c>
      <c r="G41" s="315" t="e">
        <f t="shared" ca="1" si="111"/>
        <v>#REF!</v>
      </c>
      <c r="H41" s="70" t="e">
        <f t="shared" si="112"/>
        <v>#REF!</v>
      </c>
      <c r="I41" s="70" t="e">
        <f>#REF!+$G$29</f>
        <v>#REF!</v>
      </c>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row>
    <row r="42" spans="1:173" ht="30" hidden="1" customHeight="1" x14ac:dyDescent="0.2">
      <c r="A42" s="113"/>
      <c r="B42" s="70">
        <v>13</v>
      </c>
      <c r="C42" s="70">
        <f t="shared" si="109"/>
        <v>0</v>
      </c>
      <c r="D42" s="70" t="e">
        <f t="shared" si="110"/>
        <v>#N/A</v>
      </c>
      <c r="E42" s="113"/>
      <c r="F42" s="70">
        <v>13</v>
      </c>
      <c r="G42" s="315" t="e">
        <f t="shared" ca="1" si="111"/>
        <v>#REF!</v>
      </c>
      <c r="H42" s="70" t="e">
        <f t="shared" si="112"/>
        <v>#REF!</v>
      </c>
      <c r="I42" s="70" t="e">
        <f>$I41+$G$29</f>
        <v>#REF!</v>
      </c>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row>
    <row r="43" spans="1:173" ht="30" hidden="1" customHeight="1" x14ac:dyDescent="0.2">
      <c r="A43" s="113"/>
      <c r="B43" s="70">
        <v>14</v>
      </c>
      <c r="C43" s="70">
        <f t="shared" si="109"/>
        <v>0</v>
      </c>
      <c r="D43" s="70" t="e">
        <f t="shared" si="110"/>
        <v>#N/A</v>
      </c>
      <c r="E43" s="113"/>
      <c r="F43" s="70">
        <v>14</v>
      </c>
      <c r="G43" s="315" t="e">
        <f t="shared" ca="1" si="111"/>
        <v>#REF!</v>
      </c>
      <c r="H43" s="70" t="e">
        <f t="shared" si="112"/>
        <v>#REF!</v>
      </c>
      <c r="I43" s="70" t="e">
        <f>$I42+$G$29</f>
        <v>#REF!</v>
      </c>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row>
    <row r="44" spans="1:173" ht="30" hidden="1" customHeight="1" x14ac:dyDescent="0.2">
      <c r="A44" s="113"/>
      <c r="B44" s="70">
        <v>15</v>
      </c>
      <c r="C44" s="70">
        <f t="shared" si="109"/>
        <v>0</v>
      </c>
      <c r="D44" s="70" t="e">
        <f t="shared" si="110"/>
        <v>#N/A</v>
      </c>
      <c r="E44" s="113"/>
      <c r="F44" s="70">
        <v>15</v>
      </c>
      <c r="G44" s="315" t="e">
        <f t="shared" ca="1" si="111"/>
        <v>#REF!</v>
      </c>
      <c r="H44" s="70" t="e">
        <f t="shared" si="112"/>
        <v>#REF!</v>
      </c>
      <c r="I44" s="70" t="e">
        <f>$I43+$G$29</f>
        <v>#REF!</v>
      </c>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row>
    <row r="45" spans="1:173" ht="12.75" customHeight="1" x14ac:dyDescent="0.2">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row>
    <row r="46" spans="1:173" ht="12.75" customHeight="1" x14ac:dyDescent="0.2">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row>
    <row r="47" spans="1:173" ht="12.75" customHeight="1" x14ac:dyDescent="0.2">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row>
    <row r="48" spans="1:173" ht="12.75" hidden="1" customHeight="1" x14ac:dyDescent="0.2">
      <c r="A48" s="111"/>
      <c r="B48" s="111"/>
      <c r="C48" s="111"/>
      <c r="D48" s="111"/>
      <c r="E48" s="111"/>
      <c r="F48" s="457" t="s">
        <v>115</v>
      </c>
      <c r="G48" s="362"/>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row>
    <row r="49" spans="1:173" ht="12.75" hidden="1" customHeight="1" x14ac:dyDescent="0.2">
      <c r="A49" s="111"/>
      <c r="B49" s="111"/>
      <c r="C49" s="111"/>
      <c r="D49" s="111"/>
      <c r="E49" s="111"/>
      <c r="F49" s="70" t="s">
        <v>111</v>
      </c>
      <c r="G49" s="70" t="s">
        <v>116</v>
      </c>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row>
    <row r="50" spans="1:173" ht="12.75" hidden="1" customHeight="1" x14ac:dyDescent="0.2">
      <c r="A50" s="111"/>
      <c r="B50" s="111"/>
      <c r="C50" s="111"/>
      <c r="D50" s="111"/>
      <c r="E50" s="111"/>
      <c r="F50" s="316">
        <v>15</v>
      </c>
      <c r="G50" s="316">
        <v>18</v>
      </c>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row>
    <row r="51" spans="1:173" ht="12.75" hidden="1" customHeight="1" x14ac:dyDescent="0.2">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row>
    <row r="52" spans="1:173" ht="12.75" hidden="1" customHeight="1" x14ac:dyDescent="0.2">
      <c r="A52" s="111"/>
      <c r="B52" s="111"/>
      <c r="C52" s="111"/>
      <c r="D52" s="111"/>
      <c r="E52" s="111"/>
      <c r="F52" s="313" t="s">
        <v>4</v>
      </c>
      <c r="G52" s="314" t="s">
        <v>117</v>
      </c>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row>
    <row r="53" spans="1:173" ht="12.75" hidden="1" customHeight="1" x14ac:dyDescent="0.2">
      <c r="A53" s="111"/>
      <c r="B53" s="111"/>
      <c r="C53" s="111"/>
      <c r="D53" s="111"/>
      <c r="E53" s="111"/>
      <c r="F53" s="70">
        <v>1</v>
      </c>
      <c r="G53" s="317">
        <f t="shared" ref="G53:G67" ca="1" si="114">INDIRECT(H53,TRUE)</f>
        <v>0</v>
      </c>
      <c r="H53" s="70" t="str">
        <f t="shared" ref="H53:H67" si="115">ADDRESS(87,I53,1,1)</f>
        <v>$O$87</v>
      </c>
      <c r="I53" s="70">
        <f>F50</f>
        <v>15</v>
      </c>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row>
    <row r="54" spans="1:173" ht="12.75" hidden="1" customHeight="1" x14ac:dyDescent="0.2">
      <c r="A54" s="111"/>
      <c r="B54" s="111"/>
      <c r="C54" s="111"/>
      <c r="D54" s="111"/>
      <c r="E54" s="111"/>
      <c r="F54" s="70">
        <v>2</v>
      </c>
      <c r="G54" s="317">
        <f t="shared" ca="1" si="114"/>
        <v>0</v>
      </c>
      <c r="H54" s="70" t="str">
        <f t="shared" si="115"/>
        <v>$AG$87</v>
      </c>
      <c r="I54" s="70">
        <f t="shared" ref="I54:I67" si="116">$I53+$G$50</f>
        <v>33</v>
      </c>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row>
    <row r="55" spans="1:173" ht="12.75" hidden="1" customHeight="1" x14ac:dyDescent="0.2">
      <c r="A55" s="111"/>
      <c r="B55" s="111"/>
      <c r="C55" s="111"/>
      <c r="D55" s="111"/>
      <c r="E55" s="111"/>
      <c r="F55" s="70">
        <v>3</v>
      </c>
      <c r="G55" s="317">
        <f t="shared" ca="1" si="114"/>
        <v>0</v>
      </c>
      <c r="H55" s="70" t="str">
        <f t="shared" si="115"/>
        <v>$AY$87</v>
      </c>
      <c r="I55" s="70">
        <f t="shared" si="116"/>
        <v>51</v>
      </c>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row>
    <row r="56" spans="1:173" ht="12.75" hidden="1" customHeight="1" x14ac:dyDescent="0.2">
      <c r="A56" s="111"/>
      <c r="B56" s="111"/>
      <c r="C56" s="111"/>
      <c r="D56" s="111"/>
      <c r="E56" s="111"/>
      <c r="F56" s="70">
        <v>4</v>
      </c>
      <c r="G56" s="317">
        <f t="shared" ca="1" si="114"/>
        <v>0</v>
      </c>
      <c r="H56" s="70" t="str">
        <f t="shared" si="115"/>
        <v>$BQ$87</v>
      </c>
      <c r="I56" s="70">
        <f t="shared" si="116"/>
        <v>69</v>
      </c>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row>
    <row r="57" spans="1:173" ht="12.75" hidden="1" customHeight="1" x14ac:dyDescent="0.2">
      <c r="A57" s="111"/>
      <c r="B57" s="111"/>
      <c r="C57" s="111"/>
      <c r="D57" s="111"/>
      <c r="E57" s="111"/>
      <c r="F57" s="70">
        <v>5</v>
      </c>
      <c r="G57" s="317">
        <f t="shared" ca="1" si="114"/>
        <v>0</v>
      </c>
      <c r="H57" s="70" t="str">
        <f t="shared" si="115"/>
        <v>$CI$87</v>
      </c>
      <c r="I57" s="70">
        <f t="shared" si="116"/>
        <v>87</v>
      </c>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row>
    <row r="58" spans="1:173" ht="12.75" hidden="1" customHeight="1" x14ac:dyDescent="0.2">
      <c r="A58" s="111"/>
      <c r="B58" s="111"/>
      <c r="C58" s="111"/>
      <c r="D58" s="111"/>
      <c r="E58" s="111"/>
      <c r="F58" s="70">
        <v>6</v>
      </c>
      <c r="G58" s="317">
        <f t="shared" ca="1" si="114"/>
        <v>0</v>
      </c>
      <c r="H58" s="70" t="str">
        <f t="shared" si="115"/>
        <v>$DA$87</v>
      </c>
      <c r="I58" s="70">
        <f t="shared" si="116"/>
        <v>105</v>
      </c>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row>
    <row r="59" spans="1:173" ht="12.75" hidden="1" customHeight="1" x14ac:dyDescent="0.2">
      <c r="A59" s="111"/>
      <c r="B59" s="111"/>
      <c r="C59" s="111"/>
      <c r="D59" s="111"/>
      <c r="E59" s="111"/>
      <c r="F59" s="70">
        <v>7</v>
      </c>
      <c r="G59" s="317">
        <f t="shared" ca="1" si="114"/>
        <v>0</v>
      </c>
      <c r="H59" s="70" t="str">
        <f t="shared" si="115"/>
        <v>$DS$87</v>
      </c>
      <c r="I59" s="70">
        <f t="shared" si="116"/>
        <v>123</v>
      </c>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row>
    <row r="60" spans="1:173" ht="12.75" hidden="1" customHeight="1" x14ac:dyDescent="0.2">
      <c r="A60" s="111"/>
      <c r="B60" s="111"/>
      <c r="C60" s="111"/>
      <c r="D60" s="111"/>
      <c r="E60" s="111"/>
      <c r="F60" s="70">
        <v>8</v>
      </c>
      <c r="G60" s="317">
        <f t="shared" ca="1" si="114"/>
        <v>0</v>
      </c>
      <c r="H60" s="70" t="str">
        <f t="shared" si="115"/>
        <v>$EK$87</v>
      </c>
      <c r="I60" s="70">
        <f t="shared" si="116"/>
        <v>141</v>
      </c>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row>
    <row r="61" spans="1:173" ht="12.75" hidden="1" customHeight="1" x14ac:dyDescent="0.2">
      <c r="A61" s="111"/>
      <c r="B61" s="111"/>
      <c r="C61" s="111"/>
      <c r="D61" s="111"/>
      <c r="E61" s="111"/>
      <c r="F61" s="70">
        <v>9</v>
      </c>
      <c r="G61" s="317">
        <f t="shared" ca="1" si="114"/>
        <v>0</v>
      </c>
      <c r="H61" s="70" t="str">
        <f t="shared" si="115"/>
        <v>$FC$87</v>
      </c>
      <c r="I61" s="70">
        <f t="shared" si="116"/>
        <v>159</v>
      </c>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row>
    <row r="62" spans="1:173" ht="12.75" hidden="1" customHeight="1" x14ac:dyDescent="0.2">
      <c r="A62" s="111"/>
      <c r="B62" s="111"/>
      <c r="C62" s="111"/>
      <c r="D62" s="111"/>
      <c r="E62" s="111"/>
      <c r="F62" s="70">
        <v>10</v>
      </c>
      <c r="G62" s="317">
        <f t="shared" ca="1" si="114"/>
        <v>0</v>
      </c>
      <c r="H62" s="70" t="str">
        <f t="shared" si="115"/>
        <v>$FU$87</v>
      </c>
      <c r="I62" s="70">
        <f t="shared" si="116"/>
        <v>177</v>
      </c>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row>
    <row r="63" spans="1:173" ht="12.75" hidden="1" customHeight="1" x14ac:dyDescent="0.2">
      <c r="A63" s="111"/>
      <c r="B63" s="111"/>
      <c r="C63" s="111"/>
      <c r="D63" s="111"/>
      <c r="E63" s="111"/>
      <c r="F63" s="70">
        <v>11</v>
      </c>
      <c r="G63" s="317">
        <f t="shared" ca="1" si="114"/>
        <v>0</v>
      </c>
      <c r="H63" s="70" t="str">
        <f t="shared" si="115"/>
        <v>$GM$87</v>
      </c>
      <c r="I63" s="70">
        <f t="shared" si="116"/>
        <v>195</v>
      </c>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row>
    <row r="64" spans="1:173" ht="12.75" hidden="1" customHeight="1" x14ac:dyDescent="0.2">
      <c r="A64" s="111"/>
      <c r="B64" s="111"/>
      <c r="C64" s="111"/>
      <c r="D64" s="111"/>
      <c r="E64" s="111"/>
      <c r="F64" s="70">
        <v>12</v>
      </c>
      <c r="G64" s="317">
        <f t="shared" ca="1" si="114"/>
        <v>0</v>
      </c>
      <c r="H64" s="70" t="str">
        <f t="shared" si="115"/>
        <v>$HE$87</v>
      </c>
      <c r="I64" s="70">
        <f t="shared" si="116"/>
        <v>213</v>
      </c>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row>
    <row r="65" spans="1:173" ht="12.75" hidden="1" customHeight="1" x14ac:dyDescent="0.2">
      <c r="A65" s="111"/>
      <c r="B65" s="111"/>
      <c r="C65" s="111"/>
      <c r="D65" s="111"/>
      <c r="E65" s="111"/>
      <c r="F65" s="70">
        <v>13</v>
      </c>
      <c r="G65" s="317">
        <f t="shared" ca="1" si="114"/>
        <v>0</v>
      </c>
      <c r="H65" s="70" t="str">
        <f t="shared" si="115"/>
        <v>$HW$87</v>
      </c>
      <c r="I65" s="70">
        <f t="shared" si="116"/>
        <v>231</v>
      </c>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row>
    <row r="66" spans="1:173" ht="12.75" hidden="1" customHeight="1" x14ac:dyDescent="0.2">
      <c r="A66" s="111"/>
      <c r="B66" s="111"/>
      <c r="C66" s="111"/>
      <c r="D66" s="111"/>
      <c r="E66" s="111"/>
      <c r="F66" s="70">
        <v>14</v>
      </c>
      <c r="G66" s="317">
        <f t="shared" ca="1" si="114"/>
        <v>0</v>
      </c>
      <c r="H66" s="70" t="str">
        <f t="shared" si="115"/>
        <v>$IO$87</v>
      </c>
      <c r="I66" s="70">
        <f t="shared" si="116"/>
        <v>249</v>
      </c>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row>
    <row r="67" spans="1:173" ht="12.75" hidden="1" customHeight="1" x14ac:dyDescent="0.2">
      <c r="A67" s="111"/>
      <c r="B67" s="111"/>
      <c r="C67" s="111"/>
      <c r="D67" s="111"/>
      <c r="E67" s="111"/>
      <c r="F67" s="70">
        <v>15</v>
      </c>
      <c r="G67" s="317">
        <f t="shared" ca="1" si="114"/>
        <v>0</v>
      </c>
      <c r="H67" s="70" t="str">
        <f t="shared" si="115"/>
        <v>$JG$87</v>
      </c>
      <c r="I67" s="70">
        <f t="shared" si="116"/>
        <v>267</v>
      </c>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row>
    <row r="68" spans="1:173" ht="12.75" hidden="1" customHeight="1" x14ac:dyDescent="0.2">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row>
    <row r="69" spans="1:173" ht="12.75" hidden="1" customHeight="1" x14ac:dyDescent="0.2">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row>
    <row r="70" spans="1:173" ht="12.75" hidden="1" customHeight="1" x14ac:dyDescent="0.2">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row>
    <row r="71" spans="1:173" ht="12.75" hidden="1"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row>
    <row r="72" spans="1:173" ht="12.75" hidden="1" customHeight="1" x14ac:dyDescent="0.2">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row>
    <row r="73" spans="1:173" ht="12.75" hidden="1" customHeight="1" x14ac:dyDescent="0.2">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row>
  </sheetData>
  <sheetProtection algorithmName="SHA-512" hashValue="MK4/HYaJCuvtpCbRvtmN/XApkiMyqvh1ef4FE6N2cd+Z3Fej55ZPiC0GMZDDfWxnaD+pYsjHFdDay7otwXhw9Q==" saltValue="AR9LxUbSfB3X/eqwGqNrFA==" spinCount="100000" sheet="1" objects="1" scenarios="1"/>
  <mergeCells count="207">
    <mergeCell ref="DI4:DI12"/>
    <mergeCell ref="DJ4:DJ12"/>
    <mergeCell ref="DO22:DR24"/>
    <mergeCell ref="EG22:EJ24"/>
    <mergeCell ref="EY22:FB24"/>
    <mergeCell ref="DY4:DY12"/>
    <mergeCell ref="DZ4:DZ12"/>
    <mergeCell ref="DK4:DK12"/>
    <mergeCell ref="DL4:DL12"/>
    <mergeCell ref="DO4:DP9"/>
    <mergeCell ref="DV4:DV12"/>
    <mergeCell ref="DW4:DW12"/>
    <mergeCell ref="DX4:DX12"/>
    <mergeCell ref="EV23:EV24"/>
    <mergeCell ref="EI8:EI9"/>
    <mergeCell ref="EJ8:EM9"/>
    <mergeCell ref="DQ8:DQ9"/>
    <mergeCell ref="DR8:DU9"/>
    <mergeCell ref="DQ4:DU4"/>
    <mergeCell ref="EA4:EA12"/>
    <mergeCell ref="EB4:EB12"/>
    <mergeCell ref="EC4:EC12"/>
    <mergeCell ref="ED4:ED12"/>
    <mergeCell ref="EN4:EN12"/>
    <mergeCell ref="EY27:FD27"/>
    <mergeCell ref="EY28:FD28"/>
    <mergeCell ref="FM23:FM24"/>
    <mergeCell ref="FN23:FN24"/>
    <mergeCell ref="DK23:DK24"/>
    <mergeCell ref="DL23:DL24"/>
    <mergeCell ref="DO27:DT27"/>
    <mergeCell ref="DO28:DT28"/>
    <mergeCell ref="EC23:EC24"/>
    <mergeCell ref="ED23:ED24"/>
    <mergeCell ref="EG27:EL27"/>
    <mergeCell ref="EG28:EL28"/>
    <mergeCell ref="EU23:EU24"/>
    <mergeCell ref="CW22:CZ24"/>
    <mergeCell ref="CS23:CS24"/>
    <mergeCell ref="CT23:CT24"/>
    <mergeCell ref="CW27:DB27"/>
    <mergeCell ref="CW28:DB28"/>
    <mergeCell ref="CX2:CX3"/>
    <mergeCell ref="CW4:CX9"/>
    <mergeCell ref="DD4:DD12"/>
    <mergeCell ref="DE4:DE12"/>
    <mergeCell ref="CY4:DC4"/>
    <mergeCell ref="CE22:CH24"/>
    <mergeCell ref="CA23:CA24"/>
    <mergeCell ref="CB23:CB24"/>
    <mergeCell ref="CE27:CJ27"/>
    <mergeCell ref="CE28:CJ28"/>
    <mergeCell ref="BU4:BU12"/>
    <mergeCell ref="BV4:BV12"/>
    <mergeCell ref="BW4:BW12"/>
    <mergeCell ref="BX4:BX12"/>
    <mergeCell ref="BY4:BY12"/>
    <mergeCell ref="BZ4:BZ12"/>
    <mergeCell ref="CA4:CA12"/>
    <mergeCell ref="CG4:CK4"/>
    <mergeCell ref="F48:G48"/>
    <mergeCell ref="Y23:Y24"/>
    <mergeCell ref="Z23:Z24"/>
    <mergeCell ref="K27:P27"/>
    <mergeCell ref="AC27:AH27"/>
    <mergeCell ref="K28:P28"/>
    <mergeCell ref="AC28:AH28"/>
    <mergeCell ref="B31:C31"/>
    <mergeCell ref="BD4:BD12"/>
    <mergeCell ref="AO4:AO12"/>
    <mergeCell ref="AP4:AP12"/>
    <mergeCell ref="AQ4:AQ12"/>
    <mergeCell ref="AR4:AR12"/>
    <mergeCell ref="AU4:AV9"/>
    <mergeCell ref="BB4:BB12"/>
    <mergeCell ref="BC4:BC12"/>
    <mergeCell ref="AW4:BA4"/>
    <mergeCell ref="AQ23:AQ24"/>
    <mergeCell ref="AR23:AR24"/>
    <mergeCell ref="AU27:AZ27"/>
    <mergeCell ref="AU28:AZ28"/>
    <mergeCell ref="BI23:BI24"/>
    <mergeCell ref="BJ23:BJ24"/>
    <mergeCell ref="BM27:BR27"/>
    <mergeCell ref="BM28:BR28"/>
    <mergeCell ref="B4:C9"/>
    <mergeCell ref="D8:D9"/>
    <mergeCell ref="B22:E24"/>
    <mergeCell ref="K22:N24"/>
    <mergeCell ref="AC22:AF24"/>
    <mergeCell ref="AU22:AX24"/>
    <mergeCell ref="BM22:BP24"/>
    <mergeCell ref="F27:G27"/>
    <mergeCell ref="BE4:BE12"/>
    <mergeCell ref="BO4:BS4"/>
    <mergeCell ref="BP8:BS9"/>
    <mergeCell ref="BF4:BF12"/>
    <mergeCell ref="BG4:BG12"/>
    <mergeCell ref="BH4:BH12"/>
    <mergeCell ref="BI4:BI12"/>
    <mergeCell ref="BJ4:BJ12"/>
    <mergeCell ref="K2:K3"/>
    <mergeCell ref="D4:H4"/>
    <mergeCell ref="L2:L3"/>
    <mergeCell ref="AC2:AC3"/>
    <mergeCell ref="AD2:AD3"/>
    <mergeCell ref="AU2:AU3"/>
    <mergeCell ref="K4:L9"/>
    <mergeCell ref="AC4:AD9"/>
    <mergeCell ref="D5:H7"/>
    <mergeCell ref="E8:H9"/>
    <mergeCell ref="V4:V12"/>
    <mergeCell ref="M5:Q7"/>
    <mergeCell ref="M8:M9"/>
    <mergeCell ref="N8:Q9"/>
    <mergeCell ref="M2:P3"/>
    <mergeCell ref="M4:Q4"/>
    <mergeCell ref="R4:R12"/>
    <mergeCell ref="S4:S12"/>
    <mergeCell ref="T4:T12"/>
    <mergeCell ref="U4:U12"/>
    <mergeCell ref="FA2:FD3"/>
    <mergeCell ref="BM4:BN9"/>
    <mergeCell ref="BO5:BS7"/>
    <mergeCell ref="CG5:CK7"/>
    <mergeCell ref="CY5:DC7"/>
    <mergeCell ref="CG8:CG9"/>
    <mergeCell ref="CH8:CK9"/>
    <mergeCell ref="CY8:CY9"/>
    <mergeCell ref="CZ8:DC9"/>
    <mergeCell ref="BO2:BR3"/>
    <mergeCell ref="BM2:BM3"/>
    <mergeCell ref="BN2:BN3"/>
    <mergeCell ref="CE2:CE3"/>
    <mergeCell ref="CF2:CF3"/>
    <mergeCell ref="CB4:CB12"/>
    <mergeCell ref="CE4:CF9"/>
    <mergeCell ref="CS4:CS12"/>
    <mergeCell ref="CT4:CT12"/>
    <mergeCell ref="CL4:CL12"/>
    <mergeCell ref="CM4:CM12"/>
    <mergeCell ref="CN4:CN12"/>
    <mergeCell ref="CO4:CO12"/>
    <mergeCell ref="DP2:DP3"/>
    <mergeCell ref="DQ2:DT3"/>
    <mergeCell ref="EG2:EG3"/>
    <mergeCell ref="EH2:EH3"/>
    <mergeCell ref="EI2:EL3"/>
    <mergeCell ref="EY2:EY3"/>
    <mergeCell ref="EZ2:EZ3"/>
    <mergeCell ref="CP4:CP12"/>
    <mergeCell ref="CQ4:CQ12"/>
    <mergeCell ref="CR4:CR12"/>
    <mergeCell ref="DF4:DF12"/>
    <mergeCell ref="DG4:DG12"/>
    <mergeCell ref="DH4:DH12"/>
    <mergeCell ref="DO2:DO3"/>
    <mergeCell ref="EY4:EZ9"/>
    <mergeCell ref="EI4:EM4"/>
    <mergeCell ref="EQ4:EQ12"/>
    <mergeCell ref="ER4:ER12"/>
    <mergeCell ref="ES4:ES12"/>
    <mergeCell ref="ET4:ET12"/>
    <mergeCell ref="EU4:EU12"/>
    <mergeCell ref="EV4:EV12"/>
    <mergeCell ref="EO4:EO12"/>
    <mergeCell ref="EP4:EP12"/>
    <mergeCell ref="EG4:EH9"/>
    <mergeCell ref="EI5:EM7"/>
    <mergeCell ref="BT4:BT12"/>
    <mergeCell ref="AW5:BA7"/>
    <mergeCell ref="W4:W12"/>
    <mergeCell ref="X4:X12"/>
    <mergeCell ref="Y4:Y12"/>
    <mergeCell ref="Z4:Z12"/>
    <mergeCell ref="CG2:CJ3"/>
    <mergeCell ref="CW2:CW3"/>
    <mergeCell ref="CY2:DB3"/>
    <mergeCell ref="AE5:AI7"/>
    <mergeCell ref="AE8:AE9"/>
    <mergeCell ref="AF8:AI9"/>
    <mergeCell ref="AE2:AH3"/>
    <mergeCell ref="AE4:AI4"/>
    <mergeCell ref="AJ4:AJ12"/>
    <mergeCell ref="AK4:AK12"/>
    <mergeCell ref="AL4:AL12"/>
    <mergeCell ref="AM4:AM12"/>
    <mergeCell ref="AN4:AN12"/>
    <mergeCell ref="AV2:AV3"/>
    <mergeCell ref="AW2:AZ3"/>
    <mergeCell ref="AW8:AW9"/>
    <mergeCell ref="AX8:BA9"/>
    <mergeCell ref="BO8:BO9"/>
    <mergeCell ref="DQ5:DU7"/>
    <mergeCell ref="FM4:FM12"/>
    <mergeCell ref="FN4:FN12"/>
    <mergeCell ref="FA4:FE4"/>
    <mergeCell ref="FG4:FG12"/>
    <mergeCell ref="FH4:FH12"/>
    <mergeCell ref="FI4:FI12"/>
    <mergeCell ref="FJ4:FJ12"/>
    <mergeCell ref="FK4:FK12"/>
    <mergeCell ref="FL4:FL12"/>
    <mergeCell ref="FF4:FF12"/>
    <mergeCell ref="FA5:FE7"/>
    <mergeCell ref="FA8:FA9"/>
    <mergeCell ref="FB8:FE9"/>
  </mergeCells>
  <conditionalFormatting sqref="Z28 R13:X21 AJ13:AP21 BB13:BH21 BT13:BZ21 CL13:CR21 DD13:DJ21 DV13:EB21 EN13:ET21 FF13:FL21">
    <cfRule type="cellIs" dxfId="92" priority="7" operator="equal">
      <formula>0</formula>
    </cfRule>
  </conditionalFormatting>
  <conditionalFormatting sqref="Z28 R13:X21 AJ13:AP21 BB13:BH21 BT13:BZ21 CL13:CR21 DD13:DJ21 DV13:EB21 EN13:ET21 FF13:FL21">
    <cfRule type="cellIs" dxfId="91" priority="8" operator="equal">
      <formula>1</formula>
    </cfRule>
  </conditionalFormatting>
  <conditionalFormatting sqref="X28">
    <cfRule type="cellIs" dxfId="90" priority="9" operator="equal">
      <formula>0</formula>
    </cfRule>
  </conditionalFormatting>
  <conditionalFormatting sqref="X28">
    <cfRule type="cellIs" dxfId="89" priority="10" operator="equal">
      <formula>1</formula>
    </cfRule>
  </conditionalFormatting>
  <conditionalFormatting sqref="V28">
    <cfRule type="cellIs" dxfId="88" priority="11" operator="equal">
      <formula>0</formula>
    </cfRule>
  </conditionalFormatting>
  <conditionalFormatting sqref="V28">
    <cfRule type="cellIs" dxfId="87" priority="12" operator="equal">
      <formula>1</formula>
    </cfRule>
  </conditionalFormatting>
  <conditionalFormatting sqref="K28">
    <cfRule type="cellIs" dxfId="86" priority="13" operator="equal">
      <formula>"OK"</formula>
    </cfRule>
  </conditionalFormatting>
  <conditionalFormatting sqref="K28">
    <cfRule type="cellIs" dxfId="85" priority="14" operator="equal">
      <formula>"NO HABILITADO"</formula>
    </cfRule>
  </conditionalFormatting>
  <conditionalFormatting sqref="D32:D44">
    <cfRule type="cellIs" dxfId="84" priority="15" operator="equal">
      <formula>"NH"</formula>
    </cfRule>
  </conditionalFormatting>
  <conditionalFormatting sqref="D32:D44">
    <cfRule type="cellIs" dxfId="83" priority="16" operator="equal">
      <formula>"H"</formula>
    </cfRule>
  </conditionalFormatting>
  <conditionalFormatting sqref="V13:W21 AN13:AO21 BF13:BG21 BX13:BY21 CP13:CQ21 DH13:DI21 DZ13:EA21 ER13:ES21 FJ13:FK21">
    <cfRule type="cellIs" dxfId="82" priority="24" operator="equal">
      <formula>1</formula>
    </cfRule>
  </conditionalFormatting>
  <conditionalFormatting sqref="AC28">
    <cfRule type="cellIs" dxfId="81" priority="37" operator="equal">
      <formula>"OK"</formula>
    </cfRule>
  </conditionalFormatting>
  <conditionalFormatting sqref="AC28">
    <cfRule type="cellIs" dxfId="80" priority="38" operator="equal">
      <formula>"NO HABILITADO"</formula>
    </cfRule>
  </conditionalFormatting>
  <conditionalFormatting sqref="AU28">
    <cfRule type="cellIs" dxfId="79" priority="39" operator="equal">
      <formula>"OK"</formula>
    </cfRule>
  </conditionalFormatting>
  <conditionalFormatting sqref="AU28">
    <cfRule type="cellIs" dxfId="78" priority="40" operator="equal">
      <formula>"NO HABILITADO"</formula>
    </cfRule>
  </conditionalFormatting>
  <conditionalFormatting sqref="BM28">
    <cfRule type="cellIs" dxfId="77" priority="41" operator="equal">
      <formula>"OK"</formula>
    </cfRule>
  </conditionalFormatting>
  <conditionalFormatting sqref="BM28">
    <cfRule type="cellIs" dxfId="76" priority="42" operator="equal">
      <formula>"NO HABILITADO"</formula>
    </cfRule>
  </conditionalFormatting>
  <conditionalFormatting sqref="CE28">
    <cfRule type="cellIs" dxfId="75" priority="43" operator="equal">
      <formula>"OK"</formula>
    </cfRule>
  </conditionalFormatting>
  <conditionalFormatting sqref="CE28">
    <cfRule type="cellIs" dxfId="74" priority="44" operator="equal">
      <formula>"NO HABILITADO"</formula>
    </cfRule>
  </conditionalFormatting>
  <conditionalFormatting sqref="CW28">
    <cfRule type="cellIs" dxfId="73" priority="51" operator="equal">
      <formula>"OK"</formula>
    </cfRule>
  </conditionalFormatting>
  <conditionalFormatting sqref="CW28">
    <cfRule type="cellIs" dxfId="72" priority="52" operator="equal">
      <formula>"NO HABILITADO"</formula>
    </cfRule>
  </conditionalFormatting>
  <conditionalFormatting sqref="DO28">
    <cfRule type="cellIs" dxfId="71" priority="55" operator="equal">
      <formula>"OK"</formula>
    </cfRule>
  </conditionalFormatting>
  <conditionalFormatting sqref="DO28">
    <cfRule type="cellIs" dxfId="70" priority="56" operator="equal">
      <formula>"NO HABILITADO"</formula>
    </cfRule>
  </conditionalFormatting>
  <conditionalFormatting sqref="EG28">
    <cfRule type="cellIs" dxfId="69" priority="57" operator="equal">
      <formula>"OK"</formula>
    </cfRule>
  </conditionalFormatting>
  <conditionalFormatting sqref="EG28">
    <cfRule type="cellIs" dxfId="68" priority="58" operator="equal">
      <formula>"NO HABILITADO"</formula>
    </cfRule>
  </conditionalFormatting>
  <conditionalFormatting sqref="EY28">
    <cfRule type="cellIs" dxfId="67" priority="59" operator="equal">
      <formula>"OK"</formula>
    </cfRule>
  </conditionalFormatting>
  <conditionalFormatting sqref="EY28">
    <cfRule type="cellIs" dxfId="66" priority="60" operator="equal">
      <formula>"NO HABILITADO"</formula>
    </cfRule>
  </conditionalFormatting>
  <conditionalFormatting sqref="AR28">
    <cfRule type="cellIs" dxfId="65" priority="65" operator="equal">
      <formula>0</formula>
    </cfRule>
  </conditionalFormatting>
  <conditionalFormatting sqref="AR28">
    <cfRule type="cellIs" dxfId="64" priority="66" operator="equal">
      <formula>1</formula>
    </cfRule>
  </conditionalFormatting>
  <conditionalFormatting sqref="AP28">
    <cfRule type="cellIs" dxfId="63" priority="67" operator="equal">
      <formula>0</formula>
    </cfRule>
  </conditionalFormatting>
  <conditionalFormatting sqref="AP28">
    <cfRule type="cellIs" dxfId="62" priority="68" operator="equal">
      <formula>1</formula>
    </cfRule>
  </conditionalFormatting>
  <conditionalFormatting sqref="AN28">
    <cfRule type="cellIs" dxfId="61" priority="69" operator="equal">
      <formula>0</formula>
    </cfRule>
  </conditionalFormatting>
  <conditionalFormatting sqref="AN28">
    <cfRule type="cellIs" dxfId="60" priority="70" operator="equal">
      <formula>1</formula>
    </cfRule>
  </conditionalFormatting>
  <conditionalFormatting sqref="BJ28">
    <cfRule type="cellIs" dxfId="59" priority="71" operator="equal">
      <formula>0</formula>
    </cfRule>
  </conditionalFormatting>
  <conditionalFormatting sqref="BJ28">
    <cfRule type="cellIs" dxfId="58" priority="72" operator="equal">
      <formula>1</formula>
    </cfRule>
  </conditionalFormatting>
  <conditionalFormatting sqref="BH28">
    <cfRule type="cellIs" dxfId="57" priority="73" operator="equal">
      <formula>0</formula>
    </cfRule>
  </conditionalFormatting>
  <conditionalFormatting sqref="BH28">
    <cfRule type="cellIs" dxfId="56" priority="74" operator="equal">
      <formula>1</formula>
    </cfRule>
  </conditionalFormatting>
  <conditionalFormatting sqref="BF28">
    <cfRule type="cellIs" dxfId="55" priority="75" operator="equal">
      <formula>0</formula>
    </cfRule>
  </conditionalFormatting>
  <conditionalFormatting sqref="BF28">
    <cfRule type="cellIs" dxfId="54" priority="76" operator="equal">
      <formula>1</formula>
    </cfRule>
  </conditionalFormatting>
  <conditionalFormatting sqref="CB28">
    <cfRule type="cellIs" dxfId="53" priority="77" operator="equal">
      <formula>0</formula>
    </cfRule>
  </conditionalFormatting>
  <conditionalFormatting sqref="CB28">
    <cfRule type="cellIs" dxfId="52" priority="78" operator="equal">
      <formula>1</formula>
    </cfRule>
  </conditionalFormatting>
  <conditionalFormatting sqref="BZ28">
    <cfRule type="cellIs" dxfId="51" priority="79" operator="equal">
      <formula>0</formula>
    </cfRule>
  </conditionalFormatting>
  <conditionalFormatting sqref="BZ28">
    <cfRule type="cellIs" dxfId="50" priority="80" operator="equal">
      <formula>1</formula>
    </cfRule>
  </conditionalFormatting>
  <conditionalFormatting sqref="BX28">
    <cfRule type="cellIs" dxfId="49" priority="81" operator="equal">
      <formula>0</formula>
    </cfRule>
  </conditionalFormatting>
  <conditionalFormatting sqref="BX28">
    <cfRule type="cellIs" dxfId="48" priority="82" operator="equal">
      <formula>1</formula>
    </cfRule>
  </conditionalFormatting>
  <conditionalFormatting sqref="CT28">
    <cfRule type="cellIs" dxfId="47" priority="83" operator="equal">
      <formula>0</formula>
    </cfRule>
  </conditionalFormatting>
  <conditionalFormatting sqref="CT28">
    <cfRule type="cellIs" dxfId="46" priority="84" operator="equal">
      <formula>1</formula>
    </cfRule>
  </conditionalFormatting>
  <conditionalFormatting sqref="CR28">
    <cfRule type="cellIs" dxfId="45" priority="85" operator="equal">
      <formula>0</formula>
    </cfRule>
  </conditionalFormatting>
  <conditionalFormatting sqref="CR28">
    <cfRule type="cellIs" dxfId="44" priority="86" operator="equal">
      <formula>1</formula>
    </cfRule>
  </conditionalFormatting>
  <conditionalFormatting sqref="CP28">
    <cfRule type="cellIs" dxfId="43" priority="87" operator="equal">
      <formula>0</formula>
    </cfRule>
  </conditionalFormatting>
  <conditionalFormatting sqref="CP28">
    <cfRule type="cellIs" dxfId="42" priority="88" operator="equal">
      <formula>1</formula>
    </cfRule>
  </conditionalFormatting>
  <conditionalFormatting sqref="ED28">
    <cfRule type="cellIs" dxfId="41" priority="89" operator="equal">
      <formula>0</formula>
    </cfRule>
  </conditionalFormatting>
  <conditionalFormatting sqref="ED28">
    <cfRule type="cellIs" dxfId="40" priority="90" operator="equal">
      <formula>1</formula>
    </cfRule>
  </conditionalFormatting>
  <conditionalFormatting sqref="EB28">
    <cfRule type="cellIs" dxfId="39" priority="91" operator="equal">
      <formula>0</formula>
    </cfRule>
  </conditionalFormatting>
  <conditionalFormatting sqref="EB28">
    <cfRule type="cellIs" dxfId="38" priority="92" operator="equal">
      <formula>1</formula>
    </cfRule>
  </conditionalFormatting>
  <conditionalFormatting sqref="DZ28">
    <cfRule type="cellIs" dxfId="37" priority="93" operator="equal">
      <formula>0</formula>
    </cfRule>
  </conditionalFormatting>
  <conditionalFormatting sqref="DZ28">
    <cfRule type="cellIs" dxfId="36" priority="94" operator="equal">
      <formula>1</formula>
    </cfRule>
  </conditionalFormatting>
  <conditionalFormatting sqref="EV28">
    <cfRule type="cellIs" dxfId="35" priority="95" operator="equal">
      <formula>0</formula>
    </cfRule>
  </conditionalFormatting>
  <conditionalFormatting sqref="EV28">
    <cfRule type="cellIs" dxfId="34" priority="96" operator="equal">
      <formula>1</formula>
    </cfRule>
  </conditionalFormatting>
  <conditionalFormatting sqref="ET28">
    <cfRule type="cellIs" dxfId="33" priority="97" operator="equal">
      <formula>0</formula>
    </cfRule>
  </conditionalFormatting>
  <conditionalFormatting sqref="ET28">
    <cfRule type="cellIs" dxfId="32" priority="98" operator="equal">
      <formula>1</formula>
    </cfRule>
  </conditionalFormatting>
  <conditionalFormatting sqref="ER28">
    <cfRule type="cellIs" dxfId="31" priority="99" operator="equal">
      <formula>0</formula>
    </cfRule>
  </conditionalFormatting>
  <conditionalFormatting sqref="ER28">
    <cfRule type="cellIs" dxfId="30" priority="100" operator="equal">
      <formula>1</formula>
    </cfRule>
  </conditionalFormatting>
  <conditionalFormatting sqref="FN28">
    <cfRule type="cellIs" dxfId="29" priority="101" operator="equal">
      <formula>0</formula>
    </cfRule>
  </conditionalFormatting>
  <conditionalFormatting sqref="FN28">
    <cfRule type="cellIs" dxfId="28" priority="102" operator="equal">
      <formula>1</formula>
    </cfRule>
  </conditionalFormatting>
  <conditionalFormatting sqref="FL28">
    <cfRule type="cellIs" dxfId="27" priority="103" operator="equal">
      <formula>0</formula>
    </cfRule>
  </conditionalFormatting>
  <conditionalFormatting sqref="FL28">
    <cfRule type="cellIs" dxfId="26" priority="104" operator="equal">
      <formula>1</formula>
    </cfRule>
  </conditionalFormatting>
  <conditionalFormatting sqref="FJ28">
    <cfRule type="cellIs" dxfId="25" priority="105" operator="equal">
      <formula>0</formula>
    </cfRule>
  </conditionalFormatting>
  <conditionalFormatting sqref="FJ28">
    <cfRule type="cellIs" dxfId="24" priority="106" operator="equal">
      <formula>1</formula>
    </cfRule>
  </conditionalFormatting>
  <conditionalFormatting sqref="DL28">
    <cfRule type="cellIs" dxfId="23" priority="1" operator="equal">
      <formula>0</formula>
    </cfRule>
  </conditionalFormatting>
  <conditionalFormatting sqref="DL28">
    <cfRule type="cellIs" dxfId="22" priority="2" operator="equal">
      <formula>1</formula>
    </cfRule>
  </conditionalFormatting>
  <conditionalFormatting sqref="DJ28">
    <cfRule type="cellIs" dxfId="21" priority="3" operator="equal">
      <formula>0</formula>
    </cfRule>
  </conditionalFormatting>
  <conditionalFormatting sqref="DJ28">
    <cfRule type="cellIs" dxfId="20" priority="4" operator="equal">
      <formula>1</formula>
    </cfRule>
  </conditionalFormatting>
  <conditionalFormatting sqref="DH28">
    <cfRule type="cellIs" dxfId="19" priority="5" operator="equal">
      <formula>0</formula>
    </cfRule>
  </conditionalFormatting>
  <conditionalFormatting sqref="DH28">
    <cfRule type="cellIs" dxfId="18" priority="6" operator="equal">
      <formula>1</formula>
    </cfRule>
  </conditionalFormatting>
  <pageMargins left="0.7" right="0.7" top="0.75" bottom="0.75" header="0" footer="0"/>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C1" workbookViewId="0">
      <selection activeCell="C1" sqref="A1:XFD1048576"/>
    </sheetView>
  </sheetViews>
  <sheetFormatPr baseColWidth="10" defaultColWidth="14.42578125" defaultRowHeight="15" customHeight="1" x14ac:dyDescent="0.2"/>
  <cols>
    <col min="1" max="1" width="8" style="195" customWidth="1"/>
    <col min="2" max="2" width="41" style="195" customWidth="1"/>
    <col min="3" max="3" width="17.28515625" style="195" customWidth="1"/>
    <col min="4" max="4" width="31.42578125" style="195" customWidth="1"/>
    <col min="5" max="5" width="38.42578125" style="195" customWidth="1"/>
    <col min="6" max="6" width="19" style="195" customWidth="1"/>
    <col min="7" max="7" width="29.140625" style="195" customWidth="1"/>
    <col min="8" max="10" width="11.42578125" style="195" customWidth="1"/>
    <col min="11" max="11" width="42.42578125" style="195" customWidth="1"/>
    <col min="12" max="12" width="12.7109375" style="195" customWidth="1"/>
    <col min="13" max="26" width="11.42578125" style="195" customWidth="1"/>
    <col min="27" max="16384" width="14.42578125" style="195"/>
  </cols>
  <sheetData>
    <row r="1" spans="1:26" ht="28.5" customHeight="1" x14ac:dyDescent="0.2">
      <c r="A1" s="459" t="s">
        <v>118</v>
      </c>
      <c r="B1" s="340"/>
      <c r="C1" s="340"/>
      <c r="D1" s="340"/>
      <c r="E1" s="340"/>
      <c r="F1" s="340"/>
      <c r="G1" s="328"/>
      <c r="H1" s="115"/>
      <c r="I1" s="115"/>
      <c r="J1" s="115"/>
      <c r="K1" s="115"/>
      <c r="L1" s="115"/>
      <c r="M1" s="115"/>
      <c r="N1" s="115"/>
      <c r="O1" s="115"/>
      <c r="P1" s="115"/>
      <c r="Q1" s="115"/>
      <c r="R1" s="115"/>
      <c r="S1" s="115"/>
      <c r="T1" s="115"/>
      <c r="U1" s="115"/>
      <c r="V1" s="115"/>
      <c r="W1" s="115"/>
      <c r="X1" s="115"/>
      <c r="Y1" s="115"/>
      <c r="Z1" s="115"/>
    </row>
    <row r="2" spans="1:26" ht="12.75" customHeight="1" x14ac:dyDescent="0.2">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90.75" customHeight="1" x14ac:dyDescent="0.2">
      <c r="A3" s="116" t="s">
        <v>7</v>
      </c>
      <c r="B3" s="117" t="s">
        <v>8</v>
      </c>
      <c r="C3" s="118" t="s">
        <v>119</v>
      </c>
      <c r="D3" s="118" t="s">
        <v>120</v>
      </c>
      <c r="E3" s="118" t="s">
        <v>121</v>
      </c>
      <c r="F3" s="118" t="s">
        <v>122</v>
      </c>
      <c r="G3" s="118" t="s">
        <v>123</v>
      </c>
      <c r="H3" s="115"/>
      <c r="I3" s="115"/>
      <c r="J3" s="423" t="s">
        <v>82</v>
      </c>
      <c r="K3" s="362"/>
      <c r="L3" s="98" t="s">
        <v>55</v>
      </c>
      <c r="M3" s="115"/>
      <c r="N3" s="115"/>
      <c r="O3" s="115"/>
      <c r="P3" s="115"/>
      <c r="Q3" s="115"/>
      <c r="R3" s="115"/>
      <c r="S3" s="115"/>
      <c r="T3" s="115"/>
      <c r="U3" s="115"/>
      <c r="V3" s="115"/>
      <c r="W3" s="115"/>
      <c r="X3" s="115"/>
      <c r="Y3" s="115"/>
      <c r="Z3" s="115"/>
    </row>
    <row r="4" spans="1:26" ht="12.75" customHeight="1" x14ac:dyDescent="0.2">
      <c r="A4" s="119">
        <f>+IF('1_ENTREGA'!A8="","",'1_ENTREGA'!A8)</f>
        <v>1</v>
      </c>
      <c r="B4" s="120" t="str">
        <f t="shared" ref="B4:B18" si="0">IF(A4="","",VLOOKUP(A4,LISTA_OFERENTES,2,FALSE))</f>
        <v>FERNANDO BOHORQUEZ Y CIA S.A.S.</v>
      </c>
      <c r="C4" s="114" t="s">
        <v>237</v>
      </c>
      <c r="D4" s="114" t="s">
        <v>237</v>
      </c>
      <c r="E4" s="114" t="s">
        <v>237</v>
      </c>
      <c r="F4" s="114" t="s">
        <v>237</v>
      </c>
      <c r="G4" s="114" t="s">
        <v>237</v>
      </c>
      <c r="H4" s="115"/>
      <c r="I4" s="115"/>
      <c r="J4" s="106">
        <v>1</v>
      </c>
      <c r="K4" s="108" t="str">
        <f t="shared" ref="K4:K18" si="1">VLOOKUP(J4,LISTA_OFERENTES,2,FALSE)</f>
        <v>FERNANDO BOHORQUEZ Y CIA S.A.S.</v>
      </c>
      <c r="L4" s="108" t="str">
        <f t="shared" ref="L4:L18" si="2">IF(AND(C4="CUMPLE",D4="CUMPLE",E4="CUMPLE",F4="CUMPLE",G4="CUMPLE"),"H",IF(OR(C4=0,D4=0,E4=0,F4=0,G4=0)," ","NH"))</f>
        <v>H</v>
      </c>
      <c r="M4" s="115"/>
      <c r="N4" s="115"/>
      <c r="O4" s="115"/>
      <c r="P4" s="115"/>
      <c r="Q4" s="115"/>
      <c r="R4" s="115"/>
      <c r="S4" s="115"/>
      <c r="T4" s="115"/>
      <c r="U4" s="115"/>
      <c r="V4" s="115"/>
      <c r="W4" s="115"/>
      <c r="X4" s="115"/>
      <c r="Y4" s="115"/>
      <c r="Z4" s="115"/>
    </row>
    <row r="5" spans="1:26" ht="12.75" customHeight="1" x14ac:dyDescent="0.2">
      <c r="A5" s="119">
        <f>+IF('1_ENTREGA'!A9="","",'1_ENTREGA'!A9)</f>
        <v>2</v>
      </c>
      <c r="B5" s="120" t="str">
        <f t="shared" si="0"/>
        <v>INVERSIONES GUERFOR S.A.S</v>
      </c>
      <c r="C5" s="114" t="s">
        <v>237</v>
      </c>
      <c r="D5" s="114" t="s">
        <v>237</v>
      </c>
      <c r="E5" s="114" t="s">
        <v>237</v>
      </c>
      <c r="F5" s="114" t="s">
        <v>237</v>
      </c>
      <c r="G5" s="114" t="s">
        <v>237</v>
      </c>
      <c r="H5" s="115"/>
      <c r="I5" s="115"/>
      <c r="J5" s="106">
        <v>2</v>
      </c>
      <c r="K5" s="108" t="str">
        <f t="shared" si="1"/>
        <v>INVERSIONES GUERFOR S.A.S</v>
      </c>
      <c r="L5" s="108" t="str">
        <f t="shared" si="2"/>
        <v>H</v>
      </c>
      <c r="M5" s="115"/>
      <c r="N5" s="115"/>
      <c r="O5" s="115"/>
      <c r="P5" s="115"/>
      <c r="Q5" s="115"/>
      <c r="R5" s="115"/>
      <c r="S5" s="115"/>
      <c r="T5" s="115"/>
      <c r="U5" s="115"/>
      <c r="V5" s="115"/>
      <c r="W5" s="115"/>
      <c r="X5" s="115"/>
      <c r="Y5" s="115"/>
      <c r="Z5" s="115"/>
    </row>
    <row r="6" spans="1:26" ht="12.75" customHeight="1" x14ac:dyDescent="0.2">
      <c r="A6" s="119">
        <f>+IF('1_ENTREGA'!A10="","",'1_ENTREGA'!A10)</f>
        <v>3</v>
      </c>
      <c r="B6" s="120" t="str">
        <f t="shared" si="0"/>
        <v>KASSANI DISEÑO SAS</v>
      </c>
      <c r="C6" s="114" t="s">
        <v>237</v>
      </c>
      <c r="D6" s="114" t="s">
        <v>237</v>
      </c>
      <c r="E6" s="114" t="s">
        <v>237</v>
      </c>
      <c r="F6" s="114" t="s">
        <v>237</v>
      </c>
      <c r="G6" s="114" t="s">
        <v>237</v>
      </c>
      <c r="H6" s="115"/>
      <c r="I6" s="115"/>
      <c r="J6" s="106">
        <v>3</v>
      </c>
      <c r="K6" s="108" t="str">
        <f t="shared" si="1"/>
        <v>KASSANI DISEÑO SAS</v>
      </c>
      <c r="L6" s="108" t="str">
        <f t="shared" si="2"/>
        <v>H</v>
      </c>
      <c r="M6" s="115"/>
      <c r="N6" s="115"/>
      <c r="O6" s="115"/>
      <c r="P6" s="115"/>
      <c r="Q6" s="115"/>
      <c r="R6" s="115"/>
      <c r="S6" s="115"/>
      <c r="T6" s="115"/>
      <c r="U6" s="115"/>
      <c r="V6" s="115"/>
      <c r="W6" s="115"/>
      <c r="X6" s="115"/>
      <c r="Y6" s="115"/>
      <c r="Z6" s="115"/>
    </row>
    <row r="7" spans="1:26" ht="38.25" customHeight="1" x14ac:dyDescent="0.2">
      <c r="A7" s="119">
        <f>+IF('1_ENTREGA'!A11="","",'1_ENTREGA'!A11)</f>
        <v>4</v>
      </c>
      <c r="B7" s="120" t="str">
        <f t="shared" si="0"/>
        <v>K10 DESIGN S.A.S</v>
      </c>
      <c r="C7" s="114" t="s">
        <v>237</v>
      </c>
      <c r="D7" s="114" t="s">
        <v>237</v>
      </c>
      <c r="E7" s="114" t="s">
        <v>237</v>
      </c>
      <c r="F7" s="114" t="s">
        <v>237</v>
      </c>
      <c r="G7" s="114" t="s">
        <v>237</v>
      </c>
      <c r="H7" s="115"/>
      <c r="I7" s="115"/>
      <c r="J7" s="106">
        <v>4</v>
      </c>
      <c r="K7" s="108" t="str">
        <f t="shared" si="1"/>
        <v>K10 DESIGN S.A.S</v>
      </c>
      <c r="L7" s="108" t="str">
        <f t="shared" si="2"/>
        <v>H</v>
      </c>
      <c r="M7" s="115"/>
      <c r="N7" s="115"/>
      <c r="O7" s="115"/>
      <c r="P7" s="115"/>
      <c r="Q7" s="115"/>
      <c r="R7" s="115"/>
      <c r="S7" s="115"/>
      <c r="T7" s="115"/>
      <c r="U7" s="115"/>
      <c r="V7" s="115"/>
      <c r="W7" s="115"/>
      <c r="X7" s="115"/>
      <c r="Y7" s="115"/>
      <c r="Z7" s="115"/>
    </row>
    <row r="8" spans="1:26" ht="38.25" customHeight="1" x14ac:dyDescent="0.2">
      <c r="A8" s="119">
        <f>+IF('1_ENTREGA'!A12="","",'1_ENTREGA'!A12)</f>
        <v>5</v>
      </c>
      <c r="B8" s="120" t="str">
        <f t="shared" si="0"/>
        <v>MUMA S.A.S</v>
      </c>
      <c r="C8" s="114" t="s">
        <v>237</v>
      </c>
      <c r="D8" s="114" t="s">
        <v>237</v>
      </c>
      <c r="E8" s="114" t="s">
        <v>237</v>
      </c>
      <c r="F8" s="114" t="s">
        <v>237</v>
      </c>
      <c r="G8" s="114" t="s">
        <v>237</v>
      </c>
      <c r="H8" s="115"/>
      <c r="I8" s="115"/>
      <c r="J8" s="106">
        <v>5</v>
      </c>
      <c r="K8" s="108" t="str">
        <f t="shared" si="1"/>
        <v>MUMA S.A.S</v>
      </c>
      <c r="L8" s="108" t="str">
        <f t="shared" si="2"/>
        <v>H</v>
      </c>
      <c r="M8" s="115"/>
      <c r="N8" s="115"/>
      <c r="O8" s="115"/>
      <c r="P8" s="115"/>
      <c r="Q8" s="115"/>
      <c r="R8" s="115"/>
      <c r="S8" s="115"/>
      <c r="T8" s="115"/>
      <c r="U8" s="115"/>
      <c r="V8" s="115"/>
      <c r="W8" s="115"/>
      <c r="X8" s="115"/>
      <c r="Y8" s="115"/>
      <c r="Z8" s="115"/>
    </row>
    <row r="9" spans="1:26" ht="38.25" customHeight="1" x14ac:dyDescent="0.2">
      <c r="A9" s="119">
        <f>+IF('1_ENTREGA'!A13="","",'1_ENTREGA'!A13)</f>
        <v>6</v>
      </c>
      <c r="B9" s="120" t="str">
        <f t="shared" si="0"/>
        <v>SOLINOFF CORPORATION S.A.S</v>
      </c>
      <c r="C9" s="114" t="s">
        <v>237</v>
      </c>
      <c r="D9" s="114" t="s">
        <v>237</v>
      </c>
      <c r="E9" s="114" t="s">
        <v>237</v>
      </c>
      <c r="F9" s="114" t="s">
        <v>237</v>
      </c>
      <c r="G9" s="114" t="s">
        <v>237</v>
      </c>
      <c r="H9" s="115"/>
      <c r="I9" s="115"/>
      <c r="J9" s="106">
        <v>6</v>
      </c>
      <c r="K9" s="108" t="str">
        <f t="shared" si="1"/>
        <v>SOLINOFF CORPORATION S.A.S</v>
      </c>
      <c r="L9" s="108" t="str">
        <f t="shared" si="2"/>
        <v>H</v>
      </c>
      <c r="M9" s="115"/>
      <c r="N9" s="115"/>
      <c r="O9" s="115"/>
      <c r="P9" s="115"/>
      <c r="Q9" s="115"/>
      <c r="R9" s="115"/>
      <c r="S9" s="115"/>
      <c r="T9" s="115"/>
      <c r="U9" s="115"/>
      <c r="V9" s="115"/>
      <c r="W9" s="115"/>
      <c r="X9" s="115"/>
      <c r="Y9" s="115"/>
      <c r="Z9" s="115"/>
    </row>
    <row r="10" spans="1:26" ht="38.25" customHeight="1" x14ac:dyDescent="0.2">
      <c r="A10" s="119">
        <f>+IF('1_ENTREGA'!A14="","",'1_ENTREGA'!A14)</f>
        <v>7</v>
      </c>
      <c r="B10" s="120" t="str">
        <f t="shared" si="0"/>
        <v>MUEBLES ROMERO SAS</v>
      </c>
      <c r="C10" s="114" t="s">
        <v>237</v>
      </c>
      <c r="D10" s="114" t="s">
        <v>237</v>
      </c>
      <c r="E10" s="114" t="s">
        <v>237</v>
      </c>
      <c r="F10" s="114" t="s">
        <v>237</v>
      </c>
      <c r="G10" s="114" t="s">
        <v>237</v>
      </c>
      <c r="H10" s="115"/>
      <c r="I10" s="115"/>
      <c r="J10" s="106">
        <v>7</v>
      </c>
      <c r="K10" s="108" t="str">
        <f t="shared" si="1"/>
        <v>MUEBLES ROMERO SAS</v>
      </c>
      <c r="L10" s="108" t="str">
        <f t="shared" si="2"/>
        <v>H</v>
      </c>
      <c r="M10" s="115"/>
      <c r="N10" s="115"/>
      <c r="O10" s="115"/>
      <c r="P10" s="115"/>
      <c r="Q10" s="115"/>
      <c r="R10" s="115"/>
      <c r="S10" s="115"/>
      <c r="T10" s="115"/>
      <c r="U10" s="115"/>
      <c r="V10" s="115"/>
      <c r="W10" s="115"/>
      <c r="X10" s="115"/>
      <c r="Y10" s="115"/>
      <c r="Z10" s="115"/>
    </row>
    <row r="11" spans="1:26" ht="38.25" customHeight="1" x14ac:dyDescent="0.2">
      <c r="A11" s="119">
        <f>+IF('1_ENTREGA'!A15="","",'1_ENTREGA'!A15)</f>
        <v>8</v>
      </c>
      <c r="B11" s="120" t="str">
        <f t="shared" si="0"/>
        <v>FAMOC DEPANEL S.A.</v>
      </c>
      <c r="C11" s="114" t="s">
        <v>237</v>
      </c>
      <c r="D11" s="114" t="s">
        <v>237</v>
      </c>
      <c r="E11" s="114" t="s">
        <v>237</v>
      </c>
      <c r="F11" s="114" t="s">
        <v>237</v>
      </c>
      <c r="G11" s="114" t="s">
        <v>237</v>
      </c>
      <c r="H11" s="115"/>
      <c r="I11" s="115"/>
      <c r="J11" s="106">
        <v>8</v>
      </c>
      <c r="K11" s="108" t="str">
        <f t="shared" si="1"/>
        <v>FAMOC DEPANEL S.A.</v>
      </c>
      <c r="L11" s="108" t="str">
        <f t="shared" si="2"/>
        <v>H</v>
      </c>
      <c r="M11" s="115"/>
      <c r="N11" s="115"/>
      <c r="O11" s="115"/>
      <c r="P11" s="115"/>
      <c r="Q11" s="115"/>
      <c r="R11" s="115"/>
      <c r="S11" s="115"/>
      <c r="T11" s="115"/>
      <c r="U11" s="115"/>
      <c r="V11" s="115"/>
      <c r="W11" s="115"/>
      <c r="X11" s="115"/>
      <c r="Y11" s="115"/>
      <c r="Z11" s="115"/>
    </row>
    <row r="12" spans="1:26" ht="38.25" customHeight="1" x14ac:dyDescent="0.2">
      <c r="A12" s="119">
        <f>+IF('1_ENTREGA'!A16="","",'1_ENTREGA'!A16)</f>
        <v>9</v>
      </c>
      <c r="B12" s="120" t="str">
        <f t="shared" si="0"/>
        <v>DIANA LEGUIZAMON</v>
      </c>
      <c r="C12" s="114" t="s">
        <v>237</v>
      </c>
      <c r="D12" s="114" t="s">
        <v>237</v>
      </c>
      <c r="E12" s="114" t="s">
        <v>237</v>
      </c>
      <c r="F12" s="114" t="s">
        <v>237</v>
      </c>
      <c r="G12" s="114" t="s">
        <v>237</v>
      </c>
      <c r="H12" s="115"/>
      <c r="I12" s="115"/>
      <c r="J12" s="106">
        <v>9</v>
      </c>
      <c r="K12" s="108" t="str">
        <f t="shared" si="1"/>
        <v>DIANA LEGUIZAMON</v>
      </c>
      <c r="L12" s="108" t="str">
        <f t="shared" si="2"/>
        <v>H</v>
      </c>
      <c r="M12" s="115"/>
      <c r="N12" s="115"/>
      <c r="O12" s="115"/>
      <c r="P12" s="115"/>
      <c r="Q12" s="115"/>
      <c r="R12" s="115"/>
      <c r="S12" s="115"/>
      <c r="T12" s="115"/>
      <c r="U12" s="115"/>
      <c r="V12" s="115"/>
      <c r="W12" s="115"/>
      <c r="X12" s="115"/>
      <c r="Y12" s="115"/>
      <c r="Z12" s="115"/>
    </row>
    <row r="13" spans="1:26" ht="38.25" hidden="1" customHeight="1" x14ac:dyDescent="0.2">
      <c r="A13" s="119" t="str">
        <f>+IF('1_ENTREGA'!A17="","",'1_ENTREGA'!A17)</f>
        <v/>
      </c>
      <c r="B13" s="120" t="str">
        <f t="shared" si="0"/>
        <v/>
      </c>
      <c r="C13" s="114"/>
      <c r="D13" s="114"/>
      <c r="E13" s="114"/>
      <c r="F13" s="3"/>
      <c r="G13" s="114"/>
      <c r="H13" s="115"/>
      <c r="I13" s="115"/>
      <c r="J13" s="106">
        <v>10</v>
      </c>
      <c r="K13" s="108" t="e">
        <f t="shared" si="1"/>
        <v>#N/A</v>
      </c>
      <c r="L13" s="108" t="str">
        <f t="shared" si="2"/>
        <v xml:space="preserve"> </v>
      </c>
      <c r="M13" s="115"/>
      <c r="N13" s="115"/>
      <c r="O13" s="115"/>
      <c r="P13" s="115"/>
      <c r="Q13" s="115"/>
      <c r="R13" s="115"/>
      <c r="S13" s="115"/>
      <c r="T13" s="115"/>
      <c r="U13" s="115"/>
      <c r="V13" s="115"/>
      <c r="W13" s="115"/>
      <c r="X13" s="115"/>
      <c r="Y13" s="115"/>
      <c r="Z13" s="115"/>
    </row>
    <row r="14" spans="1:26" ht="38.25" hidden="1" customHeight="1" x14ac:dyDescent="0.2">
      <c r="A14" s="119" t="str">
        <f>+IF('1_ENTREGA'!A18="","",'1_ENTREGA'!A18)</f>
        <v/>
      </c>
      <c r="B14" s="120" t="str">
        <f t="shared" si="0"/>
        <v/>
      </c>
      <c r="C14" s="114"/>
      <c r="D14" s="114"/>
      <c r="E14" s="114"/>
      <c r="F14" s="114"/>
      <c r="G14" s="114"/>
      <c r="H14" s="115"/>
      <c r="I14" s="115"/>
      <c r="J14" s="106">
        <v>11</v>
      </c>
      <c r="K14" s="108" t="e">
        <f t="shared" si="1"/>
        <v>#N/A</v>
      </c>
      <c r="L14" s="108" t="str">
        <f t="shared" si="2"/>
        <v xml:space="preserve"> </v>
      </c>
      <c r="M14" s="115"/>
      <c r="N14" s="115"/>
      <c r="O14" s="115"/>
      <c r="P14" s="115"/>
      <c r="Q14" s="115"/>
      <c r="R14" s="115"/>
      <c r="S14" s="115"/>
      <c r="T14" s="115"/>
      <c r="U14" s="115"/>
      <c r="V14" s="115"/>
      <c r="W14" s="115"/>
      <c r="X14" s="115"/>
      <c r="Y14" s="115"/>
      <c r="Z14" s="115"/>
    </row>
    <row r="15" spans="1:26" ht="38.25" hidden="1" customHeight="1" x14ac:dyDescent="0.2">
      <c r="A15" s="119">
        <f>+IF('1_ENTREGA'!A19="","",'1_ENTREGA'!A19)</f>
        <v>12</v>
      </c>
      <c r="B15" s="120">
        <f t="shared" si="0"/>
        <v>0</v>
      </c>
      <c r="C15" s="114"/>
      <c r="D15" s="114"/>
      <c r="E15" s="114"/>
      <c r="F15" s="114"/>
      <c r="G15" s="114"/>
      <c r="H15" s="115"/>
      <c r="I15" s="115"/>
      <c r="J15" s="106">
        <v>12</v>
      </c>
      <c r="K15" s="108">
        <f t="shared" si="1"/>
        <v>0</v>
      </c>
      <c r="L15" s="108" t="str">
        <f t="shared" si="2"/>
        <v xml:space="preserve"> </v>
      </c>
      <c r="M15" s="115"/>
      <c r="N15" s="115"/>
      <c r="O15" s="115"/>
      <c r="P15" s="115"/>
      <c r="Q15" s="115"/>
      <c r="R15" s="115"/>
      <c r="S15" s="115"/>
      <c r="T15" s="115"/>
      <c r="U15" s="115"/>
      <c r="V15" s="115"/>
      <c r="W15" s="115"/>
      <c r="X15" s="115"/>
      <c r="Y15" s="115"/>
      <c r="Z15" s="115"/>
    </row>
    <row r="16" spans="1:26" ht="38.25" hidden="1" customHeight="1" x14ac:dyDescent="0.2">
      <c r="A16" s="119">
        <f>+IF('1_ENTREGA'!A20="","",'1_ENTREGA'!A20)</f>
        <v>13</v>
      </c>
      <c r="B16" s="120">
        <f t="shared" si="0"/>
        <v>0</v>
      </c>
      <c r="C16" s="114"/>
      <c r="D16" s="114"/>
      <c r="E16" s="114"/>
      <c r="F16" s="114"/>
      <c r="G16" s="114"/>
      <c r="H16" s="115"/>
      <c r="I16" s="115"/>
      <c r="J16" s="106">
        <v>13</v>
      </c>
      <c r="K16" s="108">
        <f t="shared" si="1"/>
        <v>0</v>
      </c>
      <c r="L16" s="108" t="str">
        <f t="shared" si="2"/>
        <v xml:space="preserve"> </v>
      </c>
      <c r="M16" s="115"/>
      <c r="N16" s="115"/>
      <c r="O16" s="115"/>
      <c r="P16" s="115"/>
      <c r="Q16" s="115"/>
      <c r="R16" s="115"/>
      <c r="S16" s="115"/>
      <c r="T16" s="115"/>
      <c r="U16" s="115"/>
      <c r="V16" s="115"/>
      <c r="W16" s="115"/>
      <c r="X16" s="115"/>
      <c r="Y16" s="115"/>
      <c r="Z16" s="115"/>
    </row>
    <row r="17" spans="1:26" ht="38.25" hidden="1" customHeight="1" x14ac:dyDescent="0.2">
      <c r="A17" s="119">
        <f>+IF('1_ENTREGA'!A21="","",'1_ENTREGA'!A21)</f>
        <v>14</v>
      </c>
      <c r="B17" s="120">
        <f t="shared" si="0"/>
        <v>0</v>
      </c>
      <c r="C17" s="114"/>
      <c r="D17" s="114"/>
      <c r="E17" s="114"/>
      <c r="F17" s="114"/>
      <c r="G17" s="114"/>
      <c r="H17" s="115"/>
      <c r="I17" s="115"/>
      <c r="J17" s="106">
        <v>14</v>
      </c>
      <c r="K17" s="108">
        <f t="shared" si="1"/>
        <v>0</v>
      </c>
      <c r="L17" s="108" t="str">
        <f t="shared" si="2"/>
        <v xml:space="preserve"> </v>
      </c>
      <c r="M17" s="115"/>
      <c r="N17" s="115"/>
      <c r="O17" s="115"/>
      <c r="P17" s="115"/>
      <c r="Q17" s="115"/>
      <c r="R17" s="115"/>
      <c r="S17" s="115"/>
      <c r="T17" s="115"/>
      <c r="U17" s="115"/>
      <c r="V17" s="115"/>
      <c r="W17" s="115"/>
      <c r="X17" s="115"/>
      <c r="Y17" s="115"/>
      <c r="Z17" s="115"/>
    </row>
    <row r="18" spans="1:26" ht="38.25" hidden="1" customHeight="1" x14ac:dyDescent="0.2">
      <c r="A18" s="119">
        <f>+IF('1_ENTREGA'!A22="","",'1_ENTREGA'!A22)</f>
        <v>15</v>
      </c>
      <c r="B18" s="120">
        <f t="shared" si="0"/>
        <v>0</v>
      </c>
      <c r="C18" s="114"/>
      <c r="D18" s="114"/>
      <c r="E18" s="114"/>
      <c r="F18" s="114"/>
      <c r="G18" s="114"/>
      <c r="H18" s="115"/>
      <c r="I18" s="115"/>
      <c r="J18" s="106">
        <v>15</v>
      </c>
      <c r="K18" s="108">
        <f t="shared" si="1"/>
        <v>0</v>
      </c>
      <c r="L18" s="108" t="str">
        <f t="shared" si="2"/>
        <v xml:space="preserve"> </v>
      </c>
      <c r="M18" s="115"/>
      <c r="N18" s="115"/>
      <c r="O18" s="115"/>
      <c r="P18" s="115"/>
      <c r="Q18" s="115"/>
      <c r="R18" s="115"/>
      <c r="S18" s="115"/>
      <c r="T18" s="115"/>
      <c r="U18" s="115"/>
      <c r="V18" s="115"/>
      <c r="W18" s="115"/>
      <c r="X18" s="115"/>
      <c r="Y18" s="115"/>
      <c r="Z18" s="115"/>
    </row>
    <row r="19" spans="1:26" ht="12.75" hidden="1" customHeight="1" x14ac:dyDescent="0.2">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ht="12.75" customHeight="1"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ht="12.75" customHeight="1"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2.75" customHeight="1"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2.75" customHeight="1"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2.75" customHeight="1"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2.75" customHeight="1" x14ac:dyDescent="0.2">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2.75" customHeight="1"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2.75" customHeight="1" x14ac:dyDescent="0.2">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2.75" customHeight="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2.75" customHeight="1" x14ac:dyDescent="0.2">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2.75" customHeight="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2.75" customHeight="1" x14ac:dyDescent="0.2">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2.75" customHeight="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2.75" customHeigh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2.75" customHeight="1"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2.75" customHeight="1"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2.75" customHeight="1"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2.75" customHeight="1" x14ac:dyDescent="0.2">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2.75" customHeight="1" x14ac:dyDescent="0.2">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2.75" customHeight="1" x14ac:dyDescent="0.2">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2.75" customHeight="1" x14ac:dyDescent="0.2">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2.75" customHeight="1" x14ac:dyDescent="0.2">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2.75" customHeight="1" x14ac:dyDescent="0.2">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2.75" customHeight="1" x14ac:dyDescent="0.2">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2.75" customHeight="1" x14ac:dyDescent="0.2">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2.75" customHeight="1" x14ac:dyDescent="0.2">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2.75" customHeight="1" x14ac:dyDescent="0.2">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2.75" customHeight="1" x14ac:dyDescent="0.2">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2.75" customHeight="1" x14ac:dyDescent="0.2">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2.75" customHeight="1" x14ac:dyDescent="0.2">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2.75" customHeight="1" x14ac:dyDescent="0.2">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2.75" customHeight="1" x14ac:dyDescent="0.2">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2.75" customHeight="1"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2.75" customHeight="1" x14ac:dyDescent="0.2">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2.75" customHeight="1"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2.75" customHeight="1" x14ac:dyDescent="0.2">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2.75" customHeight="1"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2.75" customHeight="1" x14ac:dyDescent="0.2">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2.7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2.7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2.75" customHeight="1"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2.75" customHeight="1" x14ac:dyDescent="0.2">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2.75" customHeight="1"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2.75" customHeight="1" x14ac:dyDescent="0.2">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2.75" customHeight="1" x14ac:dyDescent="0.2">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2.75" customHeight="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2.75" customHeight="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2.75" customHeight="1" x14ac:dyDescent="0.2">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2.75" customHeight="1" x14ac:dyDescent="0.2">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2.75" customHeight="1" x14ac:dyDescent="0.2">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2.75" customHeight="1" x14ac:dyDescent="0.2">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2.75" customHeight="1" x14ac:dyDescent="0.2">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2.75" customHeight="1"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2.75" customHeight="1" x14ac:dyDescent="0.2">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2.75" customHeight="1" x14ac:dyDescent="0.2">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2.75" customHeight="1" x14ac:dyDescent="0.2">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2.75" customHeight="1" x14ac:dyDescent="0.2">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2.75" customHeight="1" x14ac:dyDescent="0.2">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2.75" customHeight="1" x14ac:dyDescent="0.2">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2.75" customHeight="1" x14ac:dyDescent="0.2">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2.75" customHeight="1" x14ac:dyDescent="0.2">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2.75" customHeight="1" x14ac:dyDescent="0.2">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2.75" customHeight="1" x14ac:dyDescent="0.2">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2.75" customHeight="1" x14ac:dyDescent="0.2">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2.75" customHeight="1" x14ac:dyDescent="0.2">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2.75" customHeight="1" x14ac:dyDescent="0.2">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2.75" customHeight="1"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2.75" customHeight="1" x14ac:dyDescent="0.2">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2.75" customHeight="1"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2.75" customHeight="1" x14ac:dyDescent="0.2">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2.75" customHeight="1" x14ac:dyDescent="0.2">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2.75" customHeight="1" x14ac:dyDescent="0.2">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2.75" customHeight="1"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2.75" customHeight="1" x14ac:dyDescent="0.2">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2.75" customHeight="1" x14ac:dyDescent="0.2">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2.75" customHeight="1" x14ac:dyDescent="0.2">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2.75" customHeight="1" x14ac:dyDescent="0.2">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2.75" customHeight="1" x14ac:dyDescent="0.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2.75" customHeight="1"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2.75" customHeight="1" x14ac:dyDescent="0.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2.75" customHeight="1" x14ac:dyDescent="0.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2.75" customHeight="1" x14ac:dyDescent="0.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2.75" customHeight="1" x14ac:dyDescent="0.2">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2.75" customHeight="1" x14ac:dyDescent="0.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2.75" customHeight="1" x14ac:dyDescent="0.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2.75" customHeight="1" x14ac:dyDescent="0.2">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2.75" customHeight="1" x14ac:dyDescent="0.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2.75" customHeight="1" x14ac:dyDescent="0.2">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2.75" customHeight="1" x14ac:dyDescent="0.2">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2.75" customHeight="1" x14ac:dyDescent="0.2">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2.75" customHeight="1" x14ac:dyDescent="0.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2.75" customHeight="1" x14ac:dyDescent="0.2">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2.75" customHeight="1" x14ac:dyDescent="0.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2.75" customHeight="1" x14ac:dyDescent="0.2">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2.75" customHeight="1" x14ac:dyDescent="0.2">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2.75" customHeight="1" x14ac:dyDescent="0.2">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2.75" customHeight="1" x14ac:dyDescent="0.2">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2.75" customHeight="1" x14ac:dyDescent="0.2">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2.75" customHeight="1" x14ac:dyDescent="0.2">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2.75" customHeight="1" x14ac:dyDescent="0.2">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2.75" customHeight="1" x14ac:dyDescent="0.2">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2.75" customHeight="1" x14ac:dyDescent="0.2">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2.75" customHeight="1" x14ac:dyDescent="0.2">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2.75" customHeight="1" x14ac:dyDescent="0.2">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2.75" customHeight="1" x14ac:dyDescent="0.2">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2.75" customHeight="1" x14ac:dyDescent="0.2">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2.75" customHeight="1" x14ac:dyDescent="0.2">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2.75" customHeight="1" x14ac:dyDescent="0.2">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2.75" customHeight="1" x14ac:dyDescent="0.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2.75" customHeight="1" x14ac:dyDescent="0.2">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2.75" customHeight="1" x14ac:dyDescent="0.2">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2.75" customHeight="1" x14ac:dyDescent="0.2">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2.75" customHeight="1" x14ac:dyDescent="0.2">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2.75" customHeight="1" x14ac:dyDescent="0.2">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2.75" customHeight="1" x14ac:dyDescent="0.2">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2.75" customHeight="1" x14ac:dyDescent="0.2">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2.75" customHeight="1" x14ac:dyDescent="0.2">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2.75" customHeight="1" x14ac:dyDescent="0.2">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2.75" customHeight="1" x14ac:dyDescent="0.2">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2.75" customHeight="1" x14ac:dyDescent="0.2">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2.75" customHeight="1" x14ac:dyDescent="0.2">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2.75" customHeight="1" x14ac:dyDescent="0.2">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2.75" customHeight="1" x14ac:dyDescent="0.2">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2.75" customHeight="1" x14ac:dyDescent="0.2">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2.75" customHeight="1" x14ac:dyDescent="0.2">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2.75" customHeight="1" x14ac:dyDescent="0.2">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2.75" customHeight="1" x14ac:dyDescent="0.2">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2.75" customHeight="1" x14ac:dyDescent="0.2">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2.75" customHeight="1" x14ac:dyDescent="0.2">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2.75" customHeight="1" x14ac:dyDescent="0.2">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2.75" customHeight="1" x14ac:dyDescent="0.2">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2.75" customHeight="1" x14ac:dyDescent="0.2">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2.75" customHeight="1" x14ac:dyDescent="0.2">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2.75" customHeight="1" x14ac:dyDescent="0.2">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2.75" customHeight="1" x14ac:dyDescent="0.2">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2.75" customHeight="1" x14ac:dyDescent="0.2">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2.75" customHeight="1"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2.75" customHeight="1" x14ac:dyDescent="0.2">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2.75" customHeight="1" x14ac:dyDescent="0.2">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2.75" customHeight="1" x14ac:dyDescent="0.2">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2.75" customHeight="1" x14ac:dyDescent="0.2">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2.75" customHeight="1" x14ac:dyDescent="0.2">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2.75" customHeight="1" x14ac:dyDescent="0.2">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2.75" customHeight="1" x14ac:dyDescent="0.2">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2.75" customHeight="1" x14ac:dyDescent="0.2">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2.75" customHeight="1" x14ac:dyDescent="0.2">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2.75" customHeight="1" x14ac:dyDescent="0.2">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2.75" customHeight="1" x14ac:dyDescent="0.2">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2.75" customHeight="1" x14ac:dyDescent="0.2">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2.75" customHeight="1" x14ac:dyDescent="0.2">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2.75" customHeight="1" x14ac:dyDescent="0.2">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2.75" customHeight="1" x14ac:dyDescent="0.2">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2.75" customHeight="1" x14ac:dyDescent="0.2">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2.75" customHeight="1" x14ac:dyDescent="0.2">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2.75" customHeight="1" x14ac:dyDescent="0.2">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2.75" customHeight="1" x14ac:dyDescent="0.2">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2.75" customHeight="1" x14ac:dyDescent="0.2">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2.75" customHeight="1" x14ac:dyDescent="0.2">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2.75" customHeight="1" x14ac:dyDescent="0.2">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2.75" customHeight="1" x14ac:dyDescent="0.2">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2.75" customHeight="1" x14ac:dyDescent="0.2">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2.75" customHeight="1" x14ac:dyDescent="0.2">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2.75" customHeight="1" x14ac:dyDescent="0.2">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2.75" customHeight="1" x14ac:dyDescent="0.2">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2.75" customHeight="1" x14ac:dyDescent="0.2">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2.75" customHeight="1" x14ac:dyDescent="0.2">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2.75" customHeight="1" x14ac:dyDescent="0.2">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2.75" customHeight="1" x14ac:dyDescent="0.2">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2.75" customHeight="1" x14ac:dyDescent="0.2">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2.75" customHeight="1" x14ac:dyDescent="0.2">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2.75" customHeight="1" x14ac:dyDescent="0.2">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2.75" customHeight="1" x14ac:dyDescent="0.2">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2.75" customHeight="1" x14ac:dyDescent="0.2">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2.75" customHeight="1" x14ac:dyDescent="0.2">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2.75" customHeight="1" x14ac:dyDescent="0.2">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2.75" customHeight="1" x14ac:dyDescent="0.2">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2.75" customHeight="1" x14ac:dyDescent="0.2">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2.75" customHeight="1" x14ac:dyDescent="0.2">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2.75" customHeight="1" x14ac:dyDescent="0.2">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2.75" customHeight="1" x14ac:dyDescent="0.2">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2.75" customHeight="1" x14ac:dyDescent="0.2">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2.75" customHeight="1" x14ac:dyDescent="0.2">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2.75" customHeight="1" x14ac:dyDescent="0.2">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2.75" customHeight="1" x14ac:dyDescent="0.2">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2.75" customHeight="1" x14ac:dyDescent="0.2">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2.75" customHeight="1" x14ac:dyDescent="0.2">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2.75" customHeight="1" x14ac:dyDescent="0.2">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2.75" customHeight="1" x14ac:dyDescent="0.2">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2.75" customHeight="1" x14ac:dyDescent="0.2">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2.75" customHeight="1" x14ac:dyDescent="0.2">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2.75" customHeight="1" x14ac:dyDescent="0.2">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2.75" customHeight="1" x14ac:dyDescent="0.2">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2.75" customHeight="1" x14ac:dyDescent="0.2">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2.75" customHeight="1" x14ac:dyDescent="0.2">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2.75" customHeight="1" x14ac:dyDescent="0.2">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2.75" customHeight="1" x14ac:dyDescent="0.2">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2.75" customHeight="1" x14ac:dyDescent="0.2">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2.75" customHeight="1" x14ac:dyDescent="0.2">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2.75" customHeight="1" x14ac:dyDescent="0.2">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2.75" customHeight="1" x14ac:dyDescent="0.2">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2.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2.75" customHeight="1" x14ac:dyDescent="0.2">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2.75" customHeight="1" x14ac:dyDescent="0.2">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2.75" customHeight="1" x14ac:dyDescent="0.2">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2.75" customHeight="1" x14ac:dyDescent="0.2">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2.75" customHeight="1" x14ac:dyDescent="0.2">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2.75" customHeight="1" x14ac:dyDescent="0.2">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2.75" customHeight="1" x14ac:dyDescent="0.2">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2.75" customHeight="1" x14ac:dyDescent="0.2">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2.75" customHeight="1" x14ac:dyDescent="0.2">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2.75" customHeight="1" x14ac:dyDescent="0.2">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2.75" customHeight="1" x14ac:dyDescent="0.2">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2.75" customHeight="1" x14ac:dyDescent="0.2">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2.75" customHeight="1" x14ac:dyDescent="0.2">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2.75" customHeight="1" x14ac:dyDescent="0.2">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2.75" customHeight="1" x14ac:dyDescent="0.2">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2.75" customHeight="1" x14ac:dyDescent="0.2">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2.75" customHeight="1" x14ac:dyDescent="0.2">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2.75" customHeight="1" x14ac:dyDescent="0.2">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2.75" customHeight="1" x14ac:dyDescent="0.2">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2.75" customHeight="1" x14ac:dyDescent="0.2">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2.75" customHeight="1" x14ac:dyDescent="0.2">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2.75" customHeight="1" x14ac:dyDescent="0.2">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2.75" customHeight="1" x14ac:dyDescent="0.2">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2.75" customHeight="1" x14ac:dyDescent="0.2">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2.75" customHeight="1" x14ac:dyDescent="0.2">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2.75" customHeight="1" x14ac:dyDescent="0.2">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2.75" customHeight="1" x14ac:dyDescent="0.2">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2.75" customHeight="1" x14ac:dyDescent="0.2">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2.75" customHeight="1" x14ac:dyDescent="0.2">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2.75" customHeight="1" x14ac:dyDescent="0.2">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2.75" customHeight="1" x14ac:dyDescent="0.2">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2.75" customHeight="1" x14ac:dyDescent="0.2">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2.75" customHeight="1" x14ac:dyDescent="0.2">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2.75" customHeight="1" x14ac:dyDescent="0.2">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2.75" customHeight="1" x14ac:dyDescent="0.2">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2.75" customHeight="1" x14ac:dyDescent="0.2">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2.75" customHeight="1" x14ac:dyDescent="0.2">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2.75" customHeight="1" x14ac:dyDescent="0.2">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2.75" customHeight="1" x14ac:dyDescent="0.2">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2.75" customHeight="1" x14ac:dyDescent="0.2">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2.75" customHeight="1" x14ac:dyDescent="0.2">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2.75" customHeight="1" x14ac:dyDescent="0.2">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2.75" customHeight="1" x14ac:dyDescent="0.2">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2.75" customHeight="1" x14ac:dyDescent="0.2">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2.75" customHeight="1" x14ac:dyDescent="0.2">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2.75" customHeight="1" x14ac:dyDescent="0.2">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2.75" customHeight="1" x14ac:dyDescent="0.2">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2.75" customHeight="1" x14ac:dyDescent="0.2">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2.75" customHeight="1" x14ac:dyDescent="0.2">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2.75" customHeight="1" x14ac:dyDescent="0.2">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2.75" customHeight="1" x14ac:dyDescent="0.2">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2.75" customHeight="1" x14ac:dyDescent="0.2">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2.75" customHeight="1"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2.75" customHeight="1" x14ac:dyDescent="0.2">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2.75" customHeight="1" x14ac:dyDescent="0.2">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2.75" customHeight="1" x14ac:dyDescent="0.2">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2.75" customHeight="1" x14ac:dyDescent="0.2">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2.75" customHeight="1" x14ac:dyDescent="0.2">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2.75" customHeight="1" x14ac:dyDescent="0.2">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2.75" customHeight="1" x14ac:dyDescent="0.2">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2.75" customHeight="1"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2.75" customHeight="1" x14ac:dyDescent="0.2">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2.75" customHeight="1" x14ac:dyDescent="0.2">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2.75" customHeight="1" x14ac:dyDescent="0.2">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2.75" customHeight="1" x14ac:dyDescent="0.2">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2.75" customHeight="1" x14ac:dyDescent="0.2">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2.75" customHeight="1" x14ac:dyDescent="0.2">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2.75" customHeight="1" x14ac:dyDescent="0.2">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2.75" customHeight="1" x14ac:dyDescent="0.2">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2.75" customHeight="1"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2.75" customHeight="1" x14ac:dyDescent="0.2">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2.75" customHeight="1" x14ac:dyDescent="0.2">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2.75" customHeight="1" x14ac:dyDescent="0.2">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2.75" customHeight="1" x14ac:dyDescent="0.2">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2.75" customHeight="1" x14ac:dyDescent="0.2">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2.75" customHeight="1" x14ac:dyDescent="0.2">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2.75" customHeight="1" x14ac:dyDescent="0.2">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2.75" customHeight="1" x14ac:dyDescent="0.2">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2.75" customHeight="1" x14ac:dyDescent="0.2">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2.75" customHeight="1" x14ac:dyDescent="0.2">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2.75" customHeight="1" x14ac:dyDescent="0.2">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2.75" customHeight="1" x14ac:dyDescent="0.2">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2.75" customHeight="1" x14ac:dyDescent="0.2">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2.75" customHeight="1" x14ac:dyDescent="0.2">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2.75" customHeight="1" x14ac:dyDescent="0.2">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2.75" customHeight="1" x14ac:dyDescent="0.2">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2.75" customHeight="1" x14ac:dyDescent="0.2">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2.75" customHeight="1" x14ac:dyDescent="0.2">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2.75" customHeight="1" x14ac:dyDescent="0.2">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2.75" customHeight="1" x14ac:dyDescent="0.2">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2.75" customHeight="1" x14ac:dyDescent="0.2">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2.75" customHeight="1" x14ac:dyDescent="0.2">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2.75" customHeight="1" x14ac:dyDescent="0.2">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2.75" customHeight="1" x14ac:dyDescent="0.2">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2.75" customHeight="1" x14ac:dyDescent="0.2">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2.75" customHeight="1" x14ac:dyDescent="0.2">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2.75" customHeight="1" x14ac:dyDescent="0.2">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2.75" customHeight="1" x14ac:dyDescent="0.2">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2.75" customHeight="1" x14ac:dyDescent="0.2">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2.75" customHeight="1" x14ac:dyDescent="0.2">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2.75" customHeight="1" x14ac:dyDescent="0.2">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2.75" customHeight="1" x14ac:dyDescent="0.2">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2.75" customHeight="1" x14ac:dyDescent="0.2">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2.75" customHeight="1" x14ac:dyDescent="0.2">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2.75" customHeight="1" x14ac:dyDescent="0.2">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2.75" customHeight="1" x14ac:dyDescent="0.2">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2.75" customHeight="1" x14ac:dyDescent="0.2">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2.75" customHeight="1" x14ac:dyDescent="0.2">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2.75" customHeight="1" x14ac:dyDescent="0.2">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2.75" customHeight="1" x14ac:dyDescent="0.2">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2.75" customHeight="1" x14ac:dyDescent="0.2">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2.75" customHeight="1" x14ac:dyDescent="0.2">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2.75" customHeight="1" x14ac:dyDescent="0.2">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2.75" customHeight="1" x14ac:dyDescent="0.2">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2.75" customHeight="1" x14ac:dyDescent="0.2">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2.75" customHeight="1" x14ac:dyDescent="0.2">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2.75" customHeight="1" x14ac:dyDescent="0.2">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2.75" customHeight="1" x14ac:dyDescent="0.2">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2.75" customHeight="1" x14ac:dyDescent="0.2">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2.75" customHeight="1" x14ac:dyDescent="0.2">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2.75" customHeight="1" x14ac:dyDescent="0.2">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2.75" customHeight="1" x14ac:dyDescent="0.2">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2.75" customHeight="1" x14ac:dyDescent="0.2">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2.75" customHeight="1" x14ac:dyDescent="0.2">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2.75" customHeight="1" x14ac:dyDescent="0.2">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2.75" customHeight="1" x14ac:dyDescent="0.2">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2.75" customHeight="1" x14ac:dyDescent="0.2">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2.75" customHeight="1" x14ac:dyDescent="0.2">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2.75" customHeight="1" x14ac:dyDescent="0.2">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2.75" customHeight="1" x14ac:dyDescent="0.2">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2.75" customHeight="1" x14ac:dyDescent="0.2">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2.75" customHeight="1" x14ac:dyDescent="0.2">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2.75" customHeight="1" x14ac:dyDescent="0.2">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2.75" customHeight="1" x14ac:dyDescent="0.2">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2.75" customHeight="1" x14ac:dyDescent="0.2">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2.75" customHeight="1"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2.75" customHeight="1" x14ac:dyDescent="0.2">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2.75" customHeight="1" x14ac:dyDescent="0.2">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2.75" customHeight="1" x14ac:dyDescent="0.2">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2.75" customHeight="1" x14ac:dyDescent="0.2">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2.75" customHeight="1" x14ac:dyDescent="0.2">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2.75" customHeight="1" x14ac:dyDescent="0.2">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2.75" customHeight="1" x14ac:dyDescent="0.2">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2.75" customHeight="1" x14ac:dyDescent="0.2">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2.75" customHeight="1" x14ac:dyDescent="0.2">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2.75" customHeight="1" x14ac:dyDescent="0.2">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2.75" customHeight="1" x14ac:dyDescent="0.2">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2.75" customHeight="1" x14ac:dyDescent="0.2">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2.75" customHeight="1" x14ac:dyDescent="0.2">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2.75" customHeight="1" x14ac:dyDescent="0.2">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2.75" customHeight="1" x14ac:dyDescent="0.2">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2.75" customHeight="1" x14ac:dyDescent="0.2">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2.75" customHeight="1" x14ac:dyDescent="0.2">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2.75" customHeight="1" x14ac:dyDescent="0.2">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2.75" customHeight="1" x14ac:dyDescent="0.2">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2.75" customHeight="1" x14ac:dyDescent="0.2">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2.75" customHeight="1" x14ac:dyDescent="0.2">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2.75" customHeight="1" x14ac:dyDescent="0.2">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2.75" customHeight="1" x14ac:dyDescent="0.2">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2.75" customHeight="1" x14ac:dyDescent="0.2">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2.75" customHeight="1" x14ac:dyDescent="0.2">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2.75" customHeight="1" x14ac:dyDescent="0.2">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2.75" customHeight="1" x14ac:dyDescent="0.2">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2.75" customHeight="1" x14ac:dyDescent="0.2">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2.75" customHeight="1" x14ac:dyDescent="0.2">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2.75" customHeight="1" x14ac:dyDescent="0.2">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2.75" customHeight="1" x14ac:dyDescent="0.2">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2.75" customHeight="1" x14ac:dyDescent="0.2">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2.75" customHeight="1" x14ac:dyDescent="0.2">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2.75" customHeight="1" x14ac:dyDescent="0.2">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2.75" customHeight="1" x14ac:dyDescent="0.2">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2.75" customHeight="1" x14ac:dyDescent="0.2">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2.75" customHeight="1" x14ac:dyDescent="0.2">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2.75" customHeight="1" x14ac:dyDescent="0.2">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2.75" customHeight="1" x14ac:dyDescent="0.2">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2.75" customHeight="1" x14ac:dyDescent="0.2">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2.75" customHeight="1" x14ac:dyDescent="0.2">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2.7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2.75" customHeight="1" x14ac:dyDescent="0.2">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2.75" customHeight="1" x14ac:dyDescent="0.2">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2.75" customHeight="1" x14ac:dyDescent="0.2">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2.75" customHeight="1" x14ac:dyDescent="0.2">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2.75" customHeight="1" x14ac:dyDescent="0.2">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2.75" customHeight="1" x14ac:dyDescent="0.2">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2.75" customHeight="1" x14ac:dyDescent="0.2">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2.75" customHeight="1" x14ac:dyDescent="0.2">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2.75" customHeight="1" x14ac:dyDescent="0.2">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2.75" customHeight="1" x14ac:dyDescent="0.2">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2.75" customHeight="1" x14ac:dyDescent="0.2">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2.75" customHeight="1" x14ac:dyDescent="0.2">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2.75" customHeight="1" x14ac:dyDescent="0.2">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2.75" customHeight="1" x14ac:dyDescent="0.2">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2.75" customHeight="1" x14ac:dyDescent="0.2">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2.75" customHeight="1" x14ac:dyDescent="0.2">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2.75" customHeight="1" x14ac:dyDescent="0.2">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2.75" customHeight="1" x14ac:dyDescent="0.2">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2.75" customHeight="1" x14ac:dyDescent="0.2">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2.75" customHeight="1" x14ac:dyDescent="0.2">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2.75" customHeight="1" x14ac:dyDescent="0.2">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2.75" customHeight="1" x14ac:dyDescent="0.2">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2.75" customHeight="1" x14ac:dyDescent="0.2">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2.75" customHeight="1" x14ac:dyDescent="0.2">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2.75" customHeight="1" x14ac:dyDescent="0.2">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2.75" customHeight="1" x14ac:dyDescent="0.2">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2.75" customHeight="1" x14ac:dyDescent="0.2">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2.75" customHeight="1" x14ac:dyDescent="0.2">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2.75" customHeight="1" x14ac:dyDescent="0.2">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2.75" customHeight="1" x14ac:dyDescent="0.2">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2.75" customHeight="1" x14ac:dyDescent="0.2">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2.75" customHeight="1" x14ac:dyDescent="0.2">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2.75" customHeight="1" x14ac:dyDescent="0.2">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2.75" customHeight="1" x14ac:dyDescent="0.2">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2.75" customHeight="1" x14ac:dyDescent="0.2">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2.75" customHeight="1" x14ac:dyDescent="0.2">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2.75" customHeight="1" x14ac:dyDescent="0.2">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2.75" customHeight="1" x14ac:dyDescent="0.2">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2.75" customHeight="1" x14ac:dyDescent="0.2">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2.75" customHeight="1" x14ac:dyDescent="0.2">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2.75" customHeight="1" x14ac:dyDescent="0.2">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2.75" customHeight="1" x14ac:dyDescent="0.2">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2.75" customHeight="1" x14ac:dyDescent="0.2">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2.75" customHeight="1" x14ac:dyDescent="0.2">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2.75" customHeight="1" x14ac:dyDescent="0.2">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2.75" customHeight="1" x14ac:dyDescent="0.2">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2.75" customHeight="1" x14ac:dyDescent="0.2">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2.75" customHeight="1" x14ac:dyDescent="0.2">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2.75" customHeight="1" x14ac:dyDescent="0.2">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2.75" customHeight="1" x14ac:dyDescent="0.2">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2.75" customHeight="1" x14ac:dyDescent="0.2">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2.75" customHeight="1" x14ac:dyDescent="0.2">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2.75" customHeight="1" x14ac:dyDescent="0.2">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2.75" customHeight="1" x14ac:dyDescent="0.2">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2.75" customHeight="1" x14ac:dyDescent="0.2">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2.75" customHeight="1" x14ac:dyDescent="0.2">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2.75" customHeight="1" x14ac:dyDescent="0.2">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2.75" customHeight="1" x14ac:dyDescent="0.2">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2.75" customHeight="1"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2.75" customHeight="1" x14ac:dyDescent="0.2">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2.75" customHeight="1" x14ac:dyDescent="0.2">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2.75" customHeight="1" x14ac:dyDescent="0.2">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2.75" customHeight="1" x14ac:dyDescent="0.2">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2.75" customHeight="1" x14ac:dyDescent="0.2">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2.75" customHeight="1" x14ac:dyDescent="0.2">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2.75" customHeight="1" x14ac:dyDescent="0.2">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2.75" customHeight="1" x14ac:dyDescent="0.2">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2.75" customHeight="1" x14ac:dyDescent="0.2">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2.75" customHeight="1" x14ac:dyDescent="0.2">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2.75" customHeight="1" x14ac:dyDescent="0.2">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2.75" customHeight="1" x14ac:dyDescent="0.2">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2.75" customHeight="1" x14ac:dyDescent="0.2">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2.75" customHeight="1" x14ac:dyDescent="0.2">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2.75" customHeight="1" x14ac:dyDescent="0.2">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2.75" customHeight="1" x14ac:dyDescent="0.2">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2.75" customHeight="1" x14ac:dyDescent="0.2">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2.75" customHeight="1" x14ac:dyDescent="0.2">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2.75" customHeight="1" x14ac:dyDescent="0.2">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2.75" customHeight="1" x14ac:dyDescent="0.2">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2.75" customHeight="1" x14ac:dyDescent="0.2">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2.75" customHeight="1" x14ac:dyDescent="0.2">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2.75" customHeight="1" x14ac:dyDescent="0.2">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2.75" customHeight="1" x14ac:dyDescent="0.2">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2.75" customHeight="1" x14ac:dyDescent="0.2">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2.75" customHeight="1" x14ac:dyDescent="0.2">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2.75" customHeight="1" x14ac:dyDescent="0.2">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2.75" customHeight="1" x14ac:dyDescent="0.2">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2.75" customHeight="1" x14ac:dyDescent="0.2">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2.75" customHeight="1" x14ac:dyDescent="0.2">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2.75" customHeight="1" x14ac:dyDescent="0.2">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2.75" customHeight="1" x14ac:dyDescent="0.2">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2.75" customHeight="1" x14ac:dyDescent="0.2">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2.75" customHeight="1" x14ac:dyDescent="0.2">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2.75" customHeight="1" x14ac:dyDescent="0.2">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2.75" customHeight="1" x14ac:dyDescent="0.2">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2.75" customHeight="1" x14ac:dyDescent="0.2">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2.75" customHeight="1" x14ac:dyDescent="0.2">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2.75" customHeight="1" x14ac:dyDescent="0.2">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2.75" customHeight="1" x14ac:dyDescent="0.2">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2.75" customHeight="1" x14ac:dyDescent="0.2">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2.75" customHeight="1" x14ac:dyDescent="0.2">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2.75" customHeight="1" x14ac:dyDescent="0.2">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2.75" customHeight="1" x14ac:dyDescent="0.2">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2.75" customHeight="1" x14ac:dyDescent="0.2">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2.75" customHeight="1" x14ac:dyDescent="0.2">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2.75" customHeight="1" x14ac:dyDescent="0.2">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2.75" customHeight="1" x14ac:dyDescent="0.2">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2.75" customHeight="1" x14ac:dyDescent="0.2">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2.75" customHeight="1" x14ac:dyDescent="0.2">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2.75" customHeight="1" x14ac:dyDescent="0.2">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2.75" customHeight="1" x14ac:dyDescent="0.2">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2.75" customHeight="1" x14ac:dyDescent="0.2">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2.75" customHeight="1" x14ac:dyDescent="0.2">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2.75" customHeight="1" x14ac:dyDescent="0.2">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2.75" customHeight="1" x14ac:dyDescent="0.2">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2.75" customHeight="1" x14ac:dyDescent="0.2">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2.75" customHeight="1" x14ac:dyDescent="0.2">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2.75" customHeight="1" x14ac:dyDescent="0.2">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2.75" customHeight="1" x14ac:dyDescent="0.2">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2.75" customHeight="1" x14ac:dyDescent="0.2">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2.75" customHeight="1" x14ac:dyDescent="0.2">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2.75" customHeight="1" x14ac:dyDescent="0.2">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2.75" customHeight="1" x14ac:dyDescent="0.2">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2.75" customHeight="1" x14ac:dyDescent="0.2">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2.75" customHeight="1" x14ac:dyDescent="0.2">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2.75" customHeight="1" x14ac:dyDescent="0.2">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2.75" customHeight="1" x14ac:dyDescent="0.2">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2.75" customHeight="1" x14ac:dyDescent="0.2">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2.75" customHeight="1" x14ac:dyDescent="0.2">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2.75" customHeight="1" x14ac:dyDescent="0.2">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2.75" customHeight="1" x14ac:dyDescent="0.2">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2.75" customHeight="1" x14ac:dyDescent="0.2">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2.75" customHeight="1" x14ac:dyDescent="0.2">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2.75" customHeight="1" x14ac:dyDescent="0.2">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2.75" customHeight="1" x14ac:dyDescent="0.2">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2.75" customHeight="1" x14ac:dyDescent="0.2">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2.75" customHeight="1" x14ac:dyDescent="0.2">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2.75" customHeight="1" x14ac:dyDescent="0.2">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2.75" customHeight="1" x14ac:dyDescent="0.2">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2.75" customHeight="1" x14ac:dyDescent="0.2">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2.75" customHeight="1" x14ac:dyDescent="0.2">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2.75" customHeight="1" x14ac:dyDescent="0.2">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2.75" customHeight="1" x14ac:dyDescent="0.2">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2.75" customHeight="1" x14ac:dyDescent="0.2">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2.75" customHeight="1" x14ac:dyDescent="0.2">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2.75" customHeight="1" x14ac:dyDescent="0.2">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2.75" customHeight="1" x14ac:dyDescent="0.2">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2.75" customHeight="1" x14ac:dyDescent="0.2">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2.75" customHeight="1" x14ac:dyDescent="0.2">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2.75" customHeight="1" x14ac:dyDescent="0.2">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2.75" customHeight="1" x14ac:dyDescent="0.2">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2.75" customHeight="1" x14ac:dyDescent="0.2">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2.75" customHeight="1" x14ac:dyDescent="0.2">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2.75" customHeight="1" x14ac:dyDescent="0.2">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2.75" customHeight="1" x14ac:dyDescent="0.2">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2.75" customHeight="1" x14ac:dyDescent="0.2">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2.75" customHeight="1" x14ac:dyDescent="0.2">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2.75" customHeight="1" x14ac:dyDescent="0.2">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2.75" customHeight="1" x14ac:dyDescent="0.2">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2.75" customHeight="1" x14ac:dyDescent="0.2">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2.75" customHeight="1" x14ac:dyDescent="0.2">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2.75" customHeight="1" x14ac:dyDescent="0.2">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2.75" customHeight="1" x14ac:dyDescent="0.2">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2.75" customHeight="1" x14ac:dyDescent="0.2">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2.75" customHeight="1" x14ac:dyDescent="0.2">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2.75" customHeight="1" x14ac:dyDescent="0.2">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2.75" customHeight="1" x14ac:dyDescent="0.2">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2.75" customHeight="1" x14ac:dyDescent="0.2">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2.75" customHeight="1" x14ac:dyDescent="0.2">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2.75" customHeight="1" x14ac:dyDescent="0.2">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2.75" customHeight="1" x14ac:dyDescent="0.2">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2.75" customHeight="1" x14ac:dyDescent="0.2">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2.75" customHeight="1" x14ac:dyDescent="0.2">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2.75" customHeight="1" x14ac:dyDescent="0.2">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2.75" customHeight="1" x14ac:dyDescent="0.2">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2.75" customHeight="1" x14ac:dyDescent="0.2">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2.75" customHeight="1" x14ac:dyDescent="0.2">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2.75" customHeight="1" x14ac:dyDescent="0.2">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2.75" customHeight="1" x14ac:dyDescent="0.2">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2.75" customHeight="1" x14ac:dyDescent="0.2">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2.75" customHeight="1" x14ac:dyDescent="0.2">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2.75" customHeight="1" x14ac:dyDescent="0.2">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2.75" customHeight="1" x14ac:dyDescent="0.2">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2.75" customHeight="1" x14ac:dyDescent="0.2">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2.75" customHeight="1" x14ac:dyDescent="0.2">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2.75" customHeight="1" x14ac:dyDescent="0.2">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2.75" customHeight="1" x14ac:dyDescent="0.2">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2.75" customHeight="1" x14ac:dyDescent="0.2">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2.75" customHeight="1" x14ac:dyDescent="0.2">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2.75" customHeight="1" x14ac:dyDescent="0.2">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2.75" customHeight="1" x14ac:dyDescent="0.2">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2.75" customHeight="1" x14ac:dyDescent="0.2">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2.75" customHeight="1" x14ac:dyDescent="0.2">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2.75" customHeight="1" x14ac:dyDescent="0.2">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2.75" customHeight="1" x14ac:dyDescent="0.2">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2.75" customHeight="1" x14ac:dyDescent="0.2">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2.75" customHeight="1" x14ac:dyDescent="0.2">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2.75" customHeight="1" x14ac:dyDescent="0.2">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2.75" customHeight="1" x14ac:dyDescent="0.2">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2.75" customHeight="1" x14ac:dyDescent="0.2">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2.75" customHeight="1" x14ac:dyDescent="0.2">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2.75" customHeight="1" x14ac:dyDescent="0.2">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2.75" customHeight="1" x14ac:dyDescent="0.2">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2.75" customHeight="1" x14ac:dyDescent="0.2">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2.75" customHeight="1" x14ac:dyDescent="0.2">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2.75" customHeight="1" x14ac:dyDescent="0.2">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2.75" customHeight="1" x14ac:dyDescent="0.2">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2.75" customHeight="1" x14ac:dyDescent="0.2">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2.75" customHeight="1" x14ac:dyDescent="0.2">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2.75" customHeight="1" x14ac:dyDescent="0.2">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2.75" customHeight="1" x14ac:dyDescent="0.2">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2.75" customHeight="1" x14ac:dyDescent="0.2">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2.75" customHeight="1" x14ac:dyDescent="0.2">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2.75" customHeight="1" x14ac:dyDescent="0.2">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2.75" customHeight="1" x14ac:dyDescent="0.2">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2.75" customHeight="1" x14ac:dyDescent="0.2">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2.75" customHeight="1" x14ac:dyDescent="0.2">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2.75" customHeight="1" x14ac:dyDescent="0.2">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2.75" customHeight="1" x14ac:dyDescent="0.2">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2.75" customHeight="1" x14ac:dyDescent="0.2">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2.75" customHeight="1" x14ac:dyDescent="0.2">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2.75" customHeight="1" x14ac:dyDescent="0.2">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2.75" customHeight="1" x14ac:dyDescent="0.2">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2.75" customHeight="1" x14ac:dyDescent="0.2">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2.75" customHeight="1" x14ac:dyDescent="0.2">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2.75" customHeight="1" x14ac:dyDescent="0.2">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2.75" customHeight="1" x14ac:dyDescent="0.2">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2.75" customHeight="1" x14ac:dyDescent="0.2">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2.75" customHeight="1" x14ac:dyDescent="0.2">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2.75" customHeight="1" x14ac:dyDescent="0.2">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2.75" customHeight="1" x14ac:dyDescent="0.2">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2.75" customHeight="1" x14ac:dyDescent="0.2">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2.75" customHeight="1" x14ac:dyDescent="0.2">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2.75" customHeight="1" x14ac:dyDescent="0.2">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2.75" customHeight="1" x14ac:dyDescent="0.2">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2.75" customHeight="1" x14ac:dyDescent="0.2">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2.75" customHeight="1" x14ac:dyDescent="0.2">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2.75" customHeight="1" x14ac:dyDescent="0.2">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2.75" customHeight="1" x14ac:dyDescent="0.2">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2.75" customHeight="1" x14ac:dyDescent="0.2">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2.75" customHeight="1" x14ac:dyDescent="0.2">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2.75" customHeight="1" x14ac:dyDescent="0.2">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2.75" customHeight="1" x14ac:dyDescent="0.2">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2.75" customHeight="1" x14ac:dyDescent="0.2">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2.75" customHeight="1" x14ac:dyDescent="0.2">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2.75" customHeight="1" x14ac:dyDescent="0.2">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2.75" customHeight="1" x14ac:dyDescent="0.2">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2.75" customHeight="1" x14ac:dyDescent="0.2">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2.75" customHeight="1" x14ac:dyDescent="0.2">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2.75" customHeight="1" x14ac:dyDescent="0.2">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2.75" customHeight="1" x14ac:dyDescent="0.2">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2.75" customHeight="1" x14ac:dyDescent="0.2">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2.75" customHeight="1" x14ac:dyDescent="0.2">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2.75" customHeight="1" x14ac:dyDescent="0.2">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2.75" customHeight="1" x14ac:dyDescent="0.2">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2.75" customHeight="1" x14ac:dyDescent="0.2">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2.75" customHeight="1" x14ac:dyDescent="0.2">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2.75" customHeight="1" x14ac:dyDescent="0.2">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2.75" customHeight="1" x14ac:dyDescent="0.2">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2.75" customHeight="1" x14ac:dyDescent="0.2">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2.75" customHeight="1" x14ac:dyDescent="0.2">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2.75" customHeight="1" x14ac:dyDescent="0.2">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2.75" customHeight="1" x14ac:dyDescent="0.2">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2.75" customHeight="1" x14ac:dyDescent="0.2">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2.75" customHeight="1" x14ac:dyDescent="0.2">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2.75" customHeight="1" x14ac:dyDescent="0.2">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2.75" customHeight="1" x14ac:dyDescent="0.2">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2.75" customHeight="1" x14ac:dyDescent="0.2">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2.75" customHeight="1" x14ac:dyDescent="0.2">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2.75" customHeight="1" x14ac:dyDescent="0.2">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2.75" customHeight="1" x14ac:dyDescent="0.2">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2.75" customHeight="1" x14ac:dyDescent="0.2">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2.75" customHeight="1" x14ac:dyDescent="0.2">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2.75" customHeight="1" x14ac:dyDescent="0.2">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2.75" customHeight="1" x14ac:dyDescent="0.2">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2.75" customHeight="1" x14ac:dyDescent="0.2">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2.75" customHeight="1" x14ac:dyDescent="0.2">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2.75" customHeight="1" x14ac:dyDescent="0.2">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2.75" customHeight="1" x14ac:dyDescent="0.2">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2.75" customHeight="1" x14ac:dyDescent="0.2">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2.75" customHeight="1" x14ac:dyDescent="0.2">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2.75" customHeight="1" x14ac:dyDescent="0.2">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2.75" customHeight="1" x14ac:dyDescent="0.2">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2.75" customHeight="1" x14ac:dyDescent="0.2">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2.75" customHeight="1" x14ac:dyDescent="0.2">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2.75" customHeight="1" x14ac:dyDescent="0.2">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2.75" customHeight="1" x14ac:dyDescent="0.2">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2.75" customHeight="1" x14ac:dyDescent="0.2">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2.75" customHeight="1" x14ac:dyDescent="0.2">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2.75" customHeight="1" x14ac:dyDescent="0.2">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2.75" customHeight="1" x14ac:dyDescent="0.2">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2.75" customHeight="1" x14ac:dyDescent="0.2">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2.75" customHeight="1" x14ac:dyDescent="0.2">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2.75" customHeight="1" x14ac:dyDescent="0.2">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2.75" customHeight="1" x14ac:dyDescent="0.2">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2.75" customHeight="1" x14ac:dyDescent="0.2">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2.75" customHeight="1" x14ac:dyDescent="0.2">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2.75" customHeight="1" x14ac:dyDescent="0.2">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2.75" customHeight="1" x14ac:dyDescent="0.2">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2.75" customHeight="1" x14ac:dyDescent="0.2">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2.75" customHeight="1" x14ac:dyDescent="0.2">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2.75" customHeight="1" x14ac:dyDescent="0.2">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2.75" customHeight="1" x14ac:dyDescent="0.2">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2.75" customHeight="1" x14ac:dyDescent="0.2">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2.75" customHeight="1" x14ac:dyDescent="0.2">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2.75" customHeight="1" x14ac:dyDescent="0.2">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2.75" customHeight="1" x14ac:dyDescent="0.2">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2.75" customHeight="1" x14ac:dyDescent="0.2">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2.75" customHeight="1" x14ac:dyDescent="0.2">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2.75" customHeight="1" x14ac:dyDescent="0.2">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2.75" customHeight="1" x14ac:dyDescent="0.2">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2.75" customHeight="1" x14ac:dyDescent="0.2">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2.75" customHeight="1" x14ac:dyDescent="0.2">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2.75" customHeight="1" x14ac:dyDescent="0.2">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2.75" customHeight="1" x14ac:dyDescent="0.2">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2.75" customHeight="1" x14ac:dyDescent="0.2">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2.75" customHeight="1" x14ac:dyDescent="0.2">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2.75" customHeight="1" x14ac:dyDescent="0.2">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2.75" customHeight="1" x14ac:dyDescent="0.2">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2.75" customHeight="1" x14ac:dyDescent="0.2">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2.75" customHeight="1" x14ac:dyDescent="0.2">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2.75" customHeight="1" x14ac:dyDescent="0.2">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2.75" customHeight="1" x14ac:dyDescent="0.2">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2.75" customHeight="1" x14ac:dyDescent="0.2">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2.75" customHeight="1" x14ac:dyDescent="0.2">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2.75" customHeight="1" x14ac:dyDescent="0.2">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2.75" customHeight="1" x14ac:dyDescent="0.2">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2.75" customHeight="1" x14ac:dyDescent="0.2">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2.75" customHeight="1" x14ac:dyDescent="0.2">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2.75" customHeight="1" x14ac:dyDescent="0.2">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2.75" customHeight="1" x14ac:dyDescent="0.2">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2.75" customHeight="1" x14ac:dyDescent="0.2">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2.75" customHeight="1" x14ac:dyDescent="0.2">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2.75" customHeight="1" x14ac:dyDescent="0.2">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2.75" customHeight="1" x14ac:dyDescent="0.2">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2.75" customHeight="1" x14ac:dyDescent="0.2">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2.75" customHeight="1" x14ac:dyDescent="0.2">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2.75" customHeight="1" x14ac:dyDescent="0.2">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2.75" customHeight="1" x14ac:dyDescent="0.2">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2.75" customHeight="1" x14ac:dyDescent="0.2">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2.75" customHeight="1" x14ac:dyDescent="0.2">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2.75" customHeight="1" x14ac:dyDescent="0.2">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2.75" customHeight="1" x14ac:dyDescent="0.2">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2.75" customHeight="1" x14ac:dyDescent="0.2">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2.75" customHeight="1" x14ac:dyDescent="0.2">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2.75" customHeight="1" x14ac:dyDescent="0.2">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2.75" customHeight="1" x14ac:dyDescent="0.2">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2.75" customHeight="1" x14ac:dyDescent="0.2">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2.75" customHeight="1" x14ac:dyDescent="0.2">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2.75" customHeight="1" x14ac:dyDescent="0.2">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2.75" customHeight="1" x14ac:dyDescent="0.2">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2.75" customHeight="1" x14ac:dyDescent="0.2">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2.75" customHeight="1" x14ac:dyDescent="0.2">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2.75" customHeight="1" x14ac:dyDescent="0.2">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2.75" customHeight="1" x14ac:dyDescent="0.2">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2.75" customHeight="1" x14ac:dyDescent="0.2">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2.75" customHeight="1" x14ac:dyDescent="0.2">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2.75" customHeight="1" x14ac:dyDescent="0.2">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2.75" customHeight="1" x14ac:dyDescent="0.2">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2.75" customHeight="1" x14ac:dyDescent="0.2">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2.75" customHeight="1" x14ac:dyDescent="0.2">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2.75" customHeight="1" x14ac:dyDescent="0.2">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2.75" customHeight="1" x14ac:dyDescent="0.2">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2.75" customHeight="1" x14ac:dyDescent="0.2">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2.75" customHeight="1" x14ac:dyDescent="0.2">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2.75" customHeight="1" x14ac:dyDescent="0.2">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2.75" customHeight="1" x14ac:dyDescent="0.2">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2.75" customHeight="1" x14ac:dyDescent="0.2">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2.75" customHeight="1" x14ac:dyDescent="0.2">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2.75" customHeight="1" x14ac:dyDescent="0.2">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2.75" customHeight="1" x14ac:dyDescent="0.2">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2.75" customHeight="1" x14ac:dyDescent="0.2">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2.75" customHeight="1" x14ac:dyDescent="0.2">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2.75" customHeight="1" x14ac:dyDescent="0.2">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2.75" customHeight="1" x14ac:dyDescent="0.2">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2.75" customHeight="1" x14ac:dyDescent="0.2">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2.75" customHeight="1" x14ac:dyDescent="0.2">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2.75" customHeight="1" x14ac:dyDescent="0.2">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2.75" customHeight="1" x14ac:dyDescent="0.2">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2.75" customHeight="1" x14ac:dyDescent="0.2">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2.75" customHeight="1" x14ac:dyDescent="0.2">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2.75" customHeight="1" x14ac:dyDescent="0.2">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2.75" customHeight="1" x14ac:dyDescent="0.2">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2.75" customHeight="1" x14ac:dyDescent="0.2">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2.75" customHeight="1" x14ac:dyDescent="0.2">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2.75" customHeight="1" x14ac:dyDescent="0.2">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2.75" customHeight="1" x14ac:dyDescent="0.2">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2.75" customHeight="1" x14ac:dyDescent="0.2">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2.75" customHeight="1" x14ac:dyDescent="0.2">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2.75" customHeight="1" x14ac:dyDescent="0.2">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2.75" customHeight="1" x14ac:dyDescent="0.2">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2.75" customHeight="1" x14ac:dyDescent="0.2">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2.75" customHeight="1" x14ac:dyDescent="0.2">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2.75" customHeight="1" x14ac:dyDescent="0.2">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2.75" customHeight="1" x14ac:dyDescent="0.2">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2.75" customHeight="1" x14ac:dyDescent="0.2">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2.75" customHeight="1" x14ac:dyDescent="0.2">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2.75" customHeight="1" x14ac:dyDescent="0.2">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2.75" customHeight="1" x14ac:dyDescent="0.2">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2.75" customHeight="1" x14ac:dyDescent="0.2">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2.75" customHeight="1" x14ac:dyDescent="0.2">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2.75" customHeight="1" x14ac:dyDescent="0.2">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2.75" customHeight="1" x14ac:dyDescent="0.2">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2.75" customHeight="1" x14ac:dyDescent="0.2">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2.75" customHeight="1" x14ac:dyDescent="0.2">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2.75" customHeight="1" x14ac:dyDescent="0.2">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2.75" customHeight="1" x14ac:dyDescent="0.2">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2.75" customHeight="1" x14ac:dyDescent="0.2">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2.75" customHeight="1" x14ac:dyDescent="0.2">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2.75" customHeight="1" x14ac:dyDescent="0.2">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2.75" customHeight="1" x14ac:dyDescent="0.2">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2.75" customHeight="1" x14ac:dyDescent="0.2">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2.75" customHeight="1" x14ac:dyDescent="0.2">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2.75" customHeight="1" x14ac:dyDescent="0.2">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2.75" customHeight="1" x14ac:dyDescent="0.2">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2.75" customHeight="1" x14ac:dyDescent="0.2">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2.75" customHeight="1" x14ac:dyDescent="0.2">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2.75" customHeight="1" x14ac:dyDescent="0.2">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2.75" customHeight="1" x14ac:dyDescent="0.2">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2.75" customHeight="1" x14ac:dyDescent="0.2">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2.75" customHeight="1" x14ac:dyDescent="0.2">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2.75" customHeight="1" x14ac:dyDescent="0.2">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2.75" customHeight="1" x14ac:dyDescent="0.2">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2.75" customHeight="1" x14ac:dyDescent="0.2">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2.75" customHeight="1" x14ac:dyDescent="0.2">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2.75" customHeight="1" x14ac:dyDescent="0.2">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2.75" customHeight="1" x14ac:dyDescent="0.2">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2.75" customHeight="1" x14ac:dyDescent="0.2">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2.75" customHeight="1" x14ac:dyDescent="0.2">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2.75" customHeight="1" x14ac:dyDescent="0.2">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2.75" customHeight="1" x14ac:dyDescent="0.2">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2.75" customHeight="1" x14ac:dyDescent="0.2">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2.75" customHeight="1" x14ac:dyDescent="0.2">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2.75" customHeight="1" x14ac:dyDescent="0.2">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2.75" customHeight="1" x14ac:dyDescent="0.2">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2.75" customHeight="1" x14ac:dyDescent="0.2">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2.75" customHeight="1" x14ac:dyDescent="0.2">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2.75" customHeight="1" x14ac:dyDescent="0.2">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2.75" customHeight="1" x14ac:dyDescent="0.2">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2.75" customHeight="1" x14ac:dyDescent="0.2">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2.75" customHeight="1" x14ac:dyDescent="0.2">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2.75" customHeight="1" x14ac:dyDescent="0.2">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2.75" customHeight="1" x14ac:dyDescent="0.2">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2.75" customHeight="1" x14ac:dyDescent="0.2">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2.75" customHeight="1" x14ac:dyDescent="0.2">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2.75" customHeight="1" x14ac:dyDescent="0.2">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2.75" customHeight="1" x14ac:dyDescent="0.2">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2.75" customHeight="1" x14ac:dyDescent="0.2">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2.75" customHeight="1" x14ac:dyDescent="0.2">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2.75" customHeight="1" x14ac:dyDescent="0.2">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2.75" customHeight="1" x14ac:dyDescent="0.2">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2.75" customHeight="1" x14ac:dyDescent="0.2">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2.75" customHeight="1" x14ac:dyDescent="0.2">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2.75" customHeight="1" x14ac:dyDescent="0.2">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2.75" customHeight="1" x14ac:dyDescent="0.2">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2.75" customHeight="1" x14ac:dyDescent="0.2">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2.75" customHeight="1" x14ac:dyDescent="0.2">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2.75" customHeight="1" x14ac:dyDescent="0.2">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2.75" customHeight="1" x14ac:dyDescent="0.2">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2.75" customHeight="1" x14ac:dyDescent="0.2">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2.75" customHeight="1" x14ac:dyDescent="0.2">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2.75" customHeight="1" x14ac:dyDescent="0.2">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2.75" customHeight="1" x14ac:dyDescent="0.2">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2.75" customHeight="1" x14ac:dyDescent="0.2">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2.75" customHeight="1" x14ac:dyDescent="0.2">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2.75" customHeight="1" x14ac:dyDescent="0.2">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2.75" customHeight="1" x14ac:dyDescent="0.2">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2.75" customHeight="1" x14ac:dyDescent="0.2">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2.75" customHeight="1" x14ac:dyDescent="0.2">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2.75" customHeight="1" x14ac:dyDescent="0.2">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2.75" customHeight="1" x14ac:dyDescent="0.2">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2.75" customHeight="1" x14ac:dyDescent="0.2">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2.75" customHeight="1" x14ac:dyDescent="0.2">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2.75" customHeight="1" x14ac:dyDescent="0.2">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2.75" customHeight="1" x14ac:dyDescent="0.2">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2.75" customHeight="1" x14ac:dyDescent="0.2">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2.75" customHeight="1" x14ac:dyDescent="0.2">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2.75" customHeight="1" x14ac:dyDescent="0.2">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2.75" customHeight="1" x14ac:dyDescent="0.2">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2.75" customHeight="1" x14ac:dyDescent="0.2">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2.75" customHeight="1" x14ac:dyDescent="0.2">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2.75" customHeight="1" x14ac:dyDescent="0.2">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2.75" customHeight="1" x14ac:dyDescent="0.2">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2.75" customHeight="1" x14ac:dyDescent="0.2">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2.75" customHeight="1" x14ac:dyDescent="0.2">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2.75" customHeight="1" x14ac:dyDescent="0.2">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2.75" customHeight="1" x14ac:dyDescent="0.2">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2.75" customHeight="1" x14ac:dyDescent="0.2">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2.75" customHeight="1" x14ac:dyDescent="0.2">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2.75" customHeight="1" x14ac:dyDescent="0.2">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2.75" customHeight="1" x14ac:dyDescent="0.2">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2.75" customHeight="1" x14ac:dyDescent="0.2">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2.75" customHeight="1" x14ac:dyDescent="0.2">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2.75" customHeight="1" x14ac:dyDescent="0.2">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2.75" customHeight="1" x14ac:dyDescent="0.2">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2.75" customHeight="1" x14ac:dyDescent="0.2">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2.75" customHeight="1" x14ac:dyDescent="0.2">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2.75" customHeight="1" x14ac:dyDescent="0.2">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2.75" customHeight="1" x14ac:dyDescent="0.2">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2.75" customHeight="1" x14ac:dyDescent="0.2">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2.75" customHeight="1" x14ac:dyDescent="0.2">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2.75" customHeight="1" x14ac:dyDescent="0.2">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2.75" customHeight="1" x14ac:dyDescent="0.2">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2.75" customHeight="1" x14ac:dyDescent="0.2">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2.75" customHeight="1" x14ac:dyDescent="0.2">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2.75" customHeight="1" x14ac:dyDescent="0.2">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2.75" customHeight="1" x14ac:dyDescent="0.2">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2.75" customHeight="1" x14ac:dyDescent="0.2">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2.75" customHeight="1" x14ac:dyDescent="0.2">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2.75" customHeight="1" x14ac:dyDescent="0.2">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2.75" customHeight="1" x14ac:dyDescent="0.2">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2.75" customHeight="1" x14ac:dyDescent="0.2">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2.75" customHeight="1" x14ac:dyDescent="0.2">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2.75" customHeight="1" x14ac:dyDescent="0.2">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2.75" customHeight="1" x14ac:dyDescent="0.2">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2.75" customHeight="1" x14ac:dyDescent="0.2">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2.75" customHeight="1" x14ac:dyDescent="0.2">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2.75" customHeight="1" x14ac:dyDescent="0.2">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2.75" customHeight="1" x14ac:dyDescent="0.2">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2.75" customHeight="1" x14ac:dyDescent="0.2">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2.75" customHeight="1" x14ac:dyDescent="0.2">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2.75" customHeight="1" x14ac:dyDescent="0.2">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2.75" customHeight="1" x14ac:dyDescent="0.2">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2.75" customHeight="1" x14ac:dyDescent="0.2">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2.75" customHeight="1" x14ac:dyDescent="0.2">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2.75" customHeight="1" x14ac:dyDescent="0.2">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2.75" customHeight="1" x14ac:dyDescent="0.2">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2.75" customHeight="1" x14ac:dyDescent="0.2">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2.75" customHeight="1" x14ac:dyDescent="0.2">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2.75" customHeight="1" x14ac:dyDescent="0.2">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2.75" customHeight="1" x14ac:dyDescent="0.2">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2.75" customHeight="1" x14ac:dyDescent="0.2">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2.75" customHeight="1" x14ac:dyDescent="0.2">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2.75" customHeight="1" x14ac:dyDescent="0.2">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2.75" customHeight="1" x14ac:dyDescent="0.2">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2.75" customHeight="1" x14ac:dyDescent="0.2">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2.75" customHeight="1" x14ac:dyDescent="0.2">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2.75" customHeight="1" x14ac:dyDescent="0.2">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2.75" customHeight="1" x14ac:dyDescent="0.2">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2.75" customHeight="1" x14ac:dyDescent="0.2">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2.75" customHeight="1" x14ac:dyDescent="0.2">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2.75" customHeight="1" x14ac:dyDescent="0.2">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2.75" customHeight="1" x14ac:dyDescent="0.2">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2.75" customHeight="1" x14ac:dyDescent="0.2">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2.75" customHeight="1" x14ac:dyDescent="0.2">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2.75" customHeight="1" x14ac:dyDescent="0.2">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2.75" customHeight="1" x14ac:dyDescent="0.2">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2.75" customHeight="1" x14ac:dyDescent="0.2">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2.75" customHeight="1" x14ac:dyDescent="0.2">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2.75" customHeight="1" x14ac:dyDescent="0.2">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2.75" customHeight="1" x14ac:dyDescent="0.2">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2.75" customHeight="1" x14ac:dyDescent="0.2">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2.75" customHeight="1" x14ac:dyDescent="0.2">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2.75" customHeight="1" x14ac:dyDescent="0.2">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2.75" customHeight="1" x14ac:dyDescent="0.2">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2.75" customHeight="1" x14ac:dyDescent="0.2">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2.75" customHeight="1" x14ac:dyDescent="0.2">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2.75" customHeight="1" x14ac:dyDescent="0.2">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2.75" customHeight="1" x14ac:dyDescent="0.2">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2.75" customHeight="1" x14ac:dyDescent="0.2">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2.75" customHeight="1" x14ac:dyDescent="0.2">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2.75" customHeight="1" x14ac:dyDescent="0.2">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2.75" customHeight="1" x14ac:dyDescent="0.2">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2.75" customHeight="1" x14ac:dyDescent="0.2">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2.75" customHeight="1" x14ac:dyDescent="0.2">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2.75" customHeight="1" x14ac:dyDescent="0.2">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2.75" customHeight="1" x14ac:dyDescent="0.2">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2.75" customHeight="1" x14ac:dyDescent="0.2">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2.75" customHeight="1" x14ac:dyDescent="0.2">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2.75" customHeight="1" x14ac:dyDescent="0.2">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2.75" customHeight="1" x14ac:dyDescent="0.2">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2.75" customHeight="1" x14ac:dyDescent="0.2">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2.75" customHeight="1" x14ac:dyDescent="0.2">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2.75" customHeight="1" x14ac:dyDescent="0.2">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2.75" customHeight="1" x14ac:dyDescent="0.2">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2.75" customHeight="1" x14ac:dyDescent="0.2">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2.75" customHeight="1" x14ac:dyDescent="0.2">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2.75" customHeight="1" x14ac:dyDescent="0.2">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2.75" customHeight="1" x14ac:dyDescent="0.2">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2.75" customHeight="1" x14ac:dyDescent="0.2">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2.75" customHeight="1" x14ac:dyDescent="0.2">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2.75" customHeight="1" x14ac:dyDescent="0.2">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2.75" customHeight="1" x14ac:dyDescent="0.2">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2.75" customHeight="1" x14ac:dyDescent="0.2">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2.75" customHeight="1" x14ac:dyDescent="0.2">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2.75" customHeight="1" x14ac:dyDescent="0.2">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2.75" customHeight="1" x14ac:dyDescent="0.2">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2.75" customHeight="1" x14ac:dyDescent="0.2">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2.75" customHeight="1" x14ac:dyDescent="0.2">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2.75" customHeight="1" x14ac:dyDescent="0.2">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2.75" customHeight="1" x14ac:dyDescent="0.2">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2.75" customHeight="1" x14ac:dyDescent="0.2">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2.75" customHeight="1" x14ac:dyDescent="0.2">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2.75" customHeight="1" x14ac:dyDescent="0.2">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2.75" customHeight="1" x14ac:dyDescent="0.2">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2.75" customHeight="1" x14ac:dyDescent="0.2">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2.75" customHeight="1" x14ac:dyDescent="0.2">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2.75" customHeight="1" x14ac:dyDescent="0.2">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2.75" customHeight="1" x14ac:dyDescent="0.2">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2.75" customHeight="1" x14ac:dyDescent="0.2">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sheetProtection algorithmName="SHA-512" hashValue="UbSPdkXretDQyi5HOt7TkdqbSWztgH3e1yYFZYMMbsOq7uOIknt6CjsC4Mg9ChKnVuK+fWPRWLWHKU74HcXTxQ==" saltValue="gcnYe08Fm8Ntw97f7rYnBQ==" spinCount="100000" sheet="1" objects="1" scenarios="1"/>
  <mergeCells count="2">
    <mergeCell ref="A1:G1"/>
    <mergeCell ref="J3:K3"/>
  </mergeCells>
  <conditionalFormatting sqref="C4:F18">
    <cfRule type="cellIs" dxfId="8" priority="1" operator="equal">
      <formula>"NO CUMPLE"</formula>
    </cfRule>
  </conditionalFormatting>
  <conditionalFormatting sqref="C4:F18">
    <cfRule type="cellIs" dxfId="7" priority="2" operator="equal">
      <formula>"CUMPLE"</formula>
    </cfRule>
  </conditionalFormatting>
  <conditionalFormatting sqref="G4:G18">
    <cfRule type="cellIs" dxfId="6" priority="3" operator="equal">
      <formula>"NO CUMPLE"</formula>
    </cfRule>
  </conditionalFormatting>
  <conditionalFormatting sqref="G4:G18">
    <cfRule type="cellIs" dxfId="5" priority="4" operator="equal">
      <formula>"CUMPLE"</formula>
    </cfRule>
  </conditionalFormatting>
  <dataValidations count="1">
    <dataValidation type="list" allowBlank="1" showErrorMessage="1" sqref="C4:G18">
      <formula1>"CUMPLE,NO CUMPLE"</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55" zoomScaleNormal="55" workbookViewId="0">
      <selection activeCell="I43" sqref="I43"/>
    </sheetView>
  </sheetViews>
  <sheetFormatPr baseColWidth="10" defaultColWidth="14.42578125" defaultRowHeight="15" customHeight="1" x14ac:dyDescent="0.2"/>
  <cols>
    <col min="1" max="1" width="12.42578125" style="1" customWidth="1"/>
    <col min="2" max="2" width="75.5703125" style="1" customWidth="1"/>
    <col min="3" max="4" width="22.140625" style="1" customWidth="1"/>
    <col min="5" max="5" width="20.7109375" style="1" customWidth="1"/>
    <col min="6" max="6" width="23.5703125" style="1" customWidth="1"/>
    <col min="7" max="7" width="25.5703125" style="1" customWidth="1"/>
    <col min="8" max="8" width="21.7109375" style="1" customWidth="1"/>
    <col min="9" max="9" width="18" style="1" customWidth="1"/>
    <col min="10" max="10" width="70.42578125" style="1" customWidth="1"/>
    <col min="11" max="11" width="20.7109375" style="1" customWidth="1"/>
    <col min="12" max="26" width="10.7109375" style="1" customWidth="1"/>
    <col min="27" max="16384" width="14.42578125" style="1"/>
  </cols>
  <sheetData>
    <row r="1" spans="1:26" ht="12.75" customHeight="1" x14ac:dyDescent="0.2">
      <c r="A1" s="111"/>
      <c r="B1" s="111"/>
      <c r="C1" s="113"/>
      <c r="D1" s="113"/>
      <c r="E1" s="113"/>
      <c r="F1" s="121"/>
      <c r="G1" s="111"/>
      <c r="H1" s="111"/>
      <c r="I1" s="111"/>
      <c r="J1" s="111"/>
      <c r="K1" s="111"/>
      <c r="L1" s="111"/>
      <c r="M1" s="111"/>
      <c r="N1" s="111"/>
      <c r="O1" s="111"/>
      <c r="P1" s="111"/>
      <c r="Q1" s="111"/>
      <c r="R1" s="111"/>
      <c r="S1" s="111"/>
      <c r="T1" s="111"/>
      <c r="U1" s="111"/>
      <c r="V1" s="111"/>
      <c r="W1" s="111"/>
      <c r="X1" s="111"/>
      <c r="Y1" s="111"/>
      <c r="Z1" s="111"/>
    </row>
    <row r="2" spans="1:26" ht="12.75" customHeight="1" x14ac:dyDescent="0.2">
      <c r="A2" s="111"/>
      <c r="B2" s="111"/>
      <c r="C2" s="113"/>
      <c r="D2" s="113"/>
      <c r="E2" s="113"/>
      <c r="F2" s="121"/>
      <c r="G2" s="111"/>
      <c r="H2" s="111"/>
      <c r="I2" s="111"/>
      <c r="J2" s="111"/>
      <c r="K2" s="111"/>
      <c r="L2" s="111"/>
      <c r="M2" s="111"/>
      <c r="N2" s="111"/>
      <c r="O2" s="111"/>
      <c r="P2" s="111"/>
      <c r="Q2" s="111"/>
      <c r="R2" s="111"/>
      <c r="S2" s="111"/>
      <c r="T2" s="111"/>
      <c r="U2" s="111"/>
      <c r="V2" s="111"/>
      <c r="W2" s="111"/>
      <c r="X2" s="111"/>
      <c r="Y2" s="111"/>
      <c r="Z2" s="111"/>
    </row>
    <row r="3" spans="1:26" ht="12.75" customHeight="1" x14ac:dyDescent="0.2">
      <c r="A3" s="111"/>
      <c r="B3" s="111"/>
      <c r="C3" s="113"/>
      <c r="D3" s="113"/>
      <c r="E3" s="113"/>
      <c r="F3" s="121"/>
      <c r="G3" s="111"/>
      <c r="H3" s="111"/>
      <c r="I3" s="111"/>
      <c r="J3" s="111"/>
      <c r="K3" s="111"/>
      <c r="L3" s="111"/>
      <c r="M3" s="111"/>
      <c r="N3" s="111"/>
      <c r="O3" s="111"/>
      <c r="P3" s="111"/>
      <c r="Q3" s="111"/>
      <c r="R3" s="111"/>
      <c r="S3" s="111"/>
      <c r="T3" s="111"/>
      <c r="U3" s="111"/>
      <c r="V3" s="111"/>
      <c r="W3" s="111"/>
      <c r="X3" s="111"/>
      <c r="Y3" s="111"/>
      <c r="Z3" s="111"/>
    </row>
    <row r="4" spans="1:26" ht="65.25" customHeight="1" x14ac:dyDescent="0.2">
      <c r="A4" s="122" t="s">
        <v>3</v>
      </c>
      <c r="B4" s="122" t="s">
        <v>4</v>
      </c>
      <c r="C4" s="122" t="s">
        <v>124</v>
      </c>
      <c r="D4" s="122" t="s">
        <v>125</v>
      </c>
      <c r="E4" s="122" t="s">
        <v>126</v>
      </c>
      <c r="F4" s="122" t="s">
        <v>127</v>
      </c>
      <c r="G4" s="122" t="s">
        <v>128</v>
      </c>
      <c r="H4" s="122" t="s">
        <v>129</v>
      </c>
      <c r="I4" s="123" t="s">
        <v>130</v>
      </c>
      <c r="J4" s="122" t="s">
        <v>131</v>
      </c>
      <c r="K4" s="111"/>
      <c r="L4" s="111"/>
      <c r="M4" s="111"/>
      <c r="N4" s="111"/>
      <c r="O4" s="111"/>
      <c r="P4" s="111"/>
      <c r="Q4" s="111"/>
      <c r="R4" s="111"/>
      <c r="S4" s="111"/>
      <c r="T4" s="111"/>
      <c r="U4" s="111"/>
      <c r="V4" s="111"/>
      <c r="W4" s="111"/>
      <c r="X4" s="111"/>
      <c r="Y4" s="111"/>
      <c r="Z4" s="111"/>
    </row>
    <row r="5" spans="1:26" ht="87.75" customHeight="1" x14ac:dyDescent="0.3">
      <c r="A5" s="124">
        <v>1</v>
      </c>
      <c r="B5" s="125" t="str">
        <f t="shared" ref="B5:B19" si="0">VLOOKUP(A5,LISTA_OFERENTES,2,FALSE)</f>
        <v>FERNANDO BOHORQUEZ Y CIA S.A.S.</v>
      </c>
      <c r="C5" s="126" t="str">
        <f t="shared" ref="C5:C19" ca="1" si="1">VLOOKUP(A5,EXPERIENCIA,4,FALSE)</f>
        <v>H</v>
      </c>
      <c r="D5" s="126" t="str">
        <f t="shared" ref="D5:D19" ca="1" si="2">+VLOOKUP(B5,EXP_ESPECIF,3,)</f>
        <v>H</v>
      </c>
      <c r="E5" s="126" t="str">
        <f t="shared" ref="E5:E19" si="3">VLOOKUP(A5,C_FINANCIERA,3,FALSE)</f>
        <v>H</v>
      </c>
      <c r="F5" s="127" t="str">
        <f t="shared" ref="F5:F19" si="4">VLOOKUP(A5,R_COMERCIALES,3,FALSE)</f>
        <v>H</v>
      </c>
      <c r="G5" s="128" t="str">
        <f t="shared" ref="G5:G19" si="5">VLOOKUP(A5,PRESUPUESTO,3,FALSE)</f>
        <v>H</v>
      </c>
      <c r="H5" s="129" t="s">
        <v>356</v>
      </c>
      <c r="I5" s="130" t="str">
        <f t="shared" ref="I5:I19" ca="1" si="6">IFERROR(IF(AND(C5="H",E5="H",F5="H",G5="H",H5="H",D5="H"),"H","NH")," ")</f>
        <v>NH</v>
      </c>
      <c r="J5" s="216" t="s">
        <v>357</v>
      </c>
      <c r="K5" s="111"/>
      <c r="L5" s="111"/>
      <c r="M5" s="111"/>
      <c r="N5" s="111"/>
      <c r="O5" s="111"/>
      <c r="P5" s="111"/>
      <c r="Q5" s="111"/>
      <c r="R5" s="111"/>
      <c r="S5" s="111"/>
      <c r="T5" s="111"/>
      <c r="U5" s="111"/>
      <c r="V5" s="111"/>
      <c r="W5" s="111"/>
      <c r="X5" s="111"/>
      <c r="Y5" s="111"/>
      <c r="Z5" s="111"/>
    </row>
    <row r="6" spans="1:26" ht="22.5" customHeight="1" x14ac:dyDescent="0.3">
      <c r="A6" s="124">
        <v>2</v>
      </c>
      <c r="B6" s="125" t="str">
        <f t="shared" si="0"/>
        <v>INVERSIONES GUERFOR S.A.S</v>
      </c>
      <c r="C6" s="126" t="str">
        <f t="shared" ca="1" si="1"/>
        <v>H</v>
      </c>
      <c r="D6" s="126" t="str">
        <f t="shared" ca="1" si="2"/>
        <v>H</v>
      </c>
      <c r="E6" s="126" t="str">
        <f t="shared" si="3"/>
        <v>H</v>
      </c>
      <c r="F6" s="127" t="str">
        <f t="shared" si="4"/>
        <v>H</v>
      </c>
      <c r="G6" s="128" t="str">
        <f t="shared" si="5"/>
        <v>H</v>
      </c>
      <c r="H6" s="129" t="s">
        <v>355</v>
      </c>
      <c r="I6" s="130" t="str">
        <f t="shared" ca="1" si="6"/>
        <v>H</v>
      </c>
      <c r="J6" s="131"/>
      <c r="K6" s="111"/>
      <c r="L6" s="111"/>
      <c r="M6" s="111"/>
      <c r="N6" s="111"/>
      <c r="O6" s="111"/>
      <c r="P6" s="111"/>
      <c r="Q6" s="111"/>
      <c r="R6" s="111"/>
      <c r="S6" s="111"/>
      <c r="T6" s="111"/>
      <c r="U6" s="111"/>
      <c r="V6" s="111"/>
      <c r="W6" s="111"/>
      <c r="X6" s="111"/>
      <c r="Y6" s="111"/>
      <c r="Z6" s="111"/>
    </row>
    <row r="7" spans="1:26" ht="44.25" customHeight="1" x14ac:dyDescent="0.3">
      <c r="A7" s="124">
        <v>3</v>
      </c>
      <c r="B7" s="125" t="str">
        <f t="shared" si="0"/>
        <v>KASSANI DISEÑO SAS</v>
      </c>
      <c r="C7" s="126" t="str">
        <f t="shared" ca="1" si="1"/>
        <v>H</v>
      </c>
      <c r="D7" s="126" t="str">
        <f t="shared" ca="1" si="2"/>
        <v>H</v>
      </c>
      <c r="E7" s="126" t="str">
        <f t="shared" si="3"/>
        <v>NH</v>
      </c>
      <c r="F7" s="127" t="str">
        <f t="shared" si="4"/>
        <v>H</v>
      </c>
      <c r="G7" s="128" t="str">
        <f t="shared" si="5"/>
        <v>H</v>
      </c>
      <c r="H7" s="129" t="s">
        <v>355</v>
      </c>
      <c r="I7" s="130" t="str">
        <f t="shared" ca="1" si="6"/>
        <v>NH</v>
      </c>
      <c r="J7" s="216" t="s">
        <v>358</v>
      </c>
      <c r="K7" s="111"/>
      <c r="L7" s="111"/>
      <c r="M7" s="111"/>
      <c r="N7" s="111"/>
      <c r="O7" s="111"/>
      <c r="P7" s="111"/>
      <c r="Q7" s="111"/>
      <c r="R7" s="111"/>
      <c r="S7" s="111"/>
      <c r="T7" s="111"/>
      <c r="U7" s="111"/>
      <c r="V7" s="111"/>
      <c r="W7" s="111"/>
      <c r="X7" s="111"/>
      <c r="Y7" s="111"/>
      <c r="Z7" s="111"/>
    </row>
    <row r="8" spans="1:26" ht="21" customHeight="1" x14ac:dyDescent="0.3">
      <c r="A8" s="124">
        <v>4</v>
      </c>
      <c r="B8" s="125" t="str">
        <f t="shared" si="0"/>
        <v>K10 DESIGN S.A.S</v>
      </c>
      <c r="C8" s="126" t="str">
        <f t="shared" ca="1" si="1"/>
        <v>H</v>
      </c>
      <c r="D8" s="126" t="str">
        <f t="shared" ca="1" si="2"/>
        <v>H</v>
      </c>
      <c r="E8" s="126" t="str">
        <f t="shared" si="3"/>
        <v>H</v>
      </c>
      <c r="F8" s="127" t="str">
        <f t="shared" si="4"/>
        <v>H</v>
      </c>
      <c r="G8" s="128" t="str">
        <f t="shared" si="5"/>
        <v>H</v>
      </c>
      <c r="H8" s="129" t="s">
        <v>355</v>
      </c>
      <c r="I8" s="130" t="str">
        <f t="shared" ca="1" si="6"/>
        <v>H</v>
      </c>
      <c r="J8" s="131"/>
      <c r="K8" s="111"/>
      <c r="L8" s="111"/>
      <c r="M8" s="111"/>
      <c r="N8" s="111"/>
      <c r="O8" s="111"/>
      <c r="P8" s="111"/>
      <c r="Q8" s="111"/>
      <c r="R8" s="111"/>
      <c r="S8" s="111"/>
      <c r="T8" s="111"/>
      <c r="U8" s="111"/>
      <c r="V8" s="111"/>
      <c r="W8" s="111"/>
      <c r="X8" s="111"/>
      <c r="Y8" s="111"/>
      <c r="Z8" s="111"/>
    </row>
    <row r="9" spans="1:26" ht="26.25" customHeight="1" x14ac:dyDescent="0.3">
      <c r="A9" s="124">
        <v>5</v>
      </c>
      <c r="B9" s="125" t="str">
        <f t="shared" si="0"/>
        <v>MUMA S.A.S</v>
      </c>
      <c r="C9" s="126" t="str">
        <f t="shared" ca="1" si="1"/>
        <v>H</v>
      </c>
      <c r="D9" s="126" t="str">
        <f t="shared" ca="1" si="2"/>
        <v>H</v>
      </c>
      <c r="E9" s="126" t="str">
        <f t="shared" si="3"/>
        <v>H</v>
      </c>
      <c r="F9" s="127" t="str">
        <f t="shared" si="4"/>
        <v>H</v>
      </c>
      <c r="G9" s="128" t="str">
        <f t="shared" si="5"/>
        <v>H</v>
      </c>
      <c r="H9" s="129" t="s">
        <v>355</v>
      </c>
      <c r="I9" s="130" t="str">
        <f t="shared" ca="1" si="6"/>
        <v>H</v>
      </c>
      <c r="J9" s="131"/>
      <c r="K9" s="111"/>
      <c r="L9" s="111"/>
      <c r="M9" s="111"/>
      <c r="N9" s="111"/>
      <c r="O9" s="111"/>
      <c r="P9" s="111"/>
      <c r="Q9" s="111"/>
      <c r="R9" s="111"/>
      <c r="S9" s="111"/>
      <c r="T9" s="111"/>
      <c r="U9" s="111"/>
      <c r="V9" s="111"/>
      <c r="W9" s="111"/>
      <c r="X9" s="111"/>
      <c r="Y9" s="111"/>
      <c r="Z9" s="111"/>
    </row>
    <row r="10" spans="1:26" ht="20.25" customHeight="1" x14ac:dyDescent="0.3">
      <c r="A10" s="124">
        <v>6</v>
      </c>
      <c r="B10" s="125" t="str">
        <f t="shared" si="0"/>
        <v>SOLINOFF CORPORATION S.A.S</v>
      </c>
      <c r="C10" s="126" t="str">
        <f t="shared" ca="1" si="1"/>
        <v>H</v>
      </c>
      <c r="D10" s="126" t="str">
        <f t="shared" ca="1" si="2"/>
        <v>H</v>
      </c>
      <c r="E10" s="126" t="str">
        <f t="shared" si="3"/>
        <v>H</v>
      </c>
      <c r="F10" s="127" t="str">
        <f t="shared" si="4"/>
        <v>H</v>
      </c>
      <c r="G10" s="128" t="str">
        <f t="shared" si="5"/>
        <v>H</v>
      </c>
      <c r="H10" s="129" t="s">
        <v>355</v>
      </c>
      <c r="I10" s="130" t="str">
        <f t="shared" ca="1" si="6"/>
        <v>H</v>
      </c>
      <c r="J10" s="131"/>
      <c r="K10" s="111"/>
      <c r="L10" s="111"/>
      <c r="M10" s="111"/>
      <c r="N10" s="111"/>
      <c r="O10" s="111"/>
      <c r="P10" s="111"/>
      <c r="Q10" s="111"/>
      <c r="R10" s="111"/>
      <c r="S10" s="111"/>
      <c r="T10" s="111"/>
      <c r="U10" s="111"/>
      <c r="V10" s="111"/>
      <c r="W10" s="111"/>
      <c r="X10" s="111"/>
      <c r="Y10" s="111"/>
      <c r="Z10" s="111"/>
    </row>
    <row r="11" spans="1:26" ht="21.75" customHeight="1" x14ac:dyDescent="0.3">
      <c r="A11" s="124">
        <v>7</v>
      </c>
      <c r="B11" s="125" t="str">
        <f t="shared" si="0"/>
        <v>MUEBLES ROMERO SAS</v>
      </c>
      <c r="C11" s="126" t="str">
        <f t="shared" ca="1" si="1"/>
        <v>H</v>
      </c>
      <c r="D11" s="126" t="str">
        <f t="shared" ca="1" si="2"/>
        <v>H</v>
      </c>
      <c r="E11" s="126" t="str">
        <f t="shared" si="3"/>
        <v>H</v>
      </c>
      <c r="F11" s="127" t="str">
        <f t="shared" si="4"/>
        <v>H</v>
      </c>
      <c r="G11" s="128" t="str">
        <f t="shared" si="5"/>
        <v>H</v>
      </c>
      <c r="H11" s="129" t="s">
        <v>355</v>
      </c>
      <c r="I11" s="130" t="str">
        <f t="shared" ca="1" si="6"/>
        <v>H</v>
      </c>
      <c r="J11" s="131"/>
      <c r="K11" s="111"/>
      <c r="L11" s="111"/>
      <c r="M11" s="111"/>
      <c r="N11" s="111"/>
      <c r="O11" s="111"/>
      <c r="P11" s="111"/>
      <c r="Q11" s="111"/>
      <c r="R11" s="111"/>
      <c r="S11" s="111"/>
      <c r="T11" s="111"/>
      <c r="U11" s="111"/>
      <c r="V11" s="111"/>
      <c r="W11" s="111"/>
      <c r="X11" s="111"/>
      <c r="Y11" s="111"/>
      <c r="Z11" s="111"/>
    </row>
    <row r="12" spans="1:26" ht="18" customHeight="1" x14ac:dyDescent="0.3">
      <c r="A12" s="124">
        <v>8</v>
      </c>
      <c r="B12" s="125" t="str">
        <f t="shared" si="0"/>
        <v>FAMOC DEPANEL S.A.</v>
      </c>
      <c r="C12" s="126" t="str">
        <f t="shared" ca="1" si="1"/>
        <v>H</v>
      </c>
      <c r="D12" s="126" t="str">
        <f t="shared" ca="1" si="2"/>
        <v>H</v>
      </c>
      <c r="E12" s="126" t="str">
        <f t="shared" si="3"/>
        <v>H</v>
      </c>
      <c r="F12" s="127" t="str">
        <f t="shared" si="4"/>
        <v>H</v>
      </c>
      <c r="G12" s="128" t="str">
        <f t="shared" si="5"/>
        <v>H</v>
      </c>
      <c r="H12" s="129" t="s">
        <v>355</v>
      </c>
      <c r="I12" s="130" t="str">
        <f t="shared" ca="1" si="6"/>
        <v>H</v>
      </c>
      <c r="J12" s="131"/>
      <c r="K12" s="111"/>
      <c r="L12" s="111"/>
      <c r="M12" s="111"/>
      <c r="N12" s="111"/>
      <c r="O12" s="111"/>
      <c r="P12" s="111"/>
      <c r="Q12" s="111"/>
      <c r="R12" s="111"/>
      <c r="S12" s="111"/>
      <c r="T12" s="111"/>
      <c r="U12" s="111"/>
      <c r="V12" s="111"/>
      <c r="W12" s="111"/>
      <c r="X12" s="111"/>
      <c r="Y12" s="111"/>
      <c r="Z12" s="111"/>
    </row>
    <row r="13" spans="1:26" ht="20.25" customHeight="1" x14ac:dyDescent="0.3">
      <c r="A13" s="124">
        <v>9</v>
      </c>
      <c r="B13" s="125" t="str">
        <f t="shared" si="0"/>
        <v>DIANA LEGUIZAMON</v>
      </c>
      <c r="C13" s="126" t="str">
        <f t="shared" ca="1" si="1"/>
        <v>H</v>
      </c>
      <c r="D13" s="126" t="str">
        <f t="shared" ca="1" si="2"/>
        <v>H</v>
      </c>
      <c r="E13" s="126" t="str">
        <f t="shared" si="3"/>
        <v>H</v>
      </c>
      <c r="F13" s="127" t="str">
        <f t="shared" ref="F13" si="7">VLOOKUP(A13,R_COMERCIALES,3,FALSE)</f>
        <v>H</v>
      </c>
      <c r="G13" s="128" t="str">
        <f t="shared" ref="G13" si="8">VLOOKUP(A13,PRESUPUESTO,3,FALSE)</f>
        <v>H</v>
      </c>
      <c r="H13" s="129" t="s">
        <v>355</v>
      </c>
      <c r="I13" s="130" t="str">
        <f t="shared" ca="1" si="6"/>
        <v>H</v>
      </c>
      <c r="J13" s="131"/>
      <c r="K13" s="111"/>
      <c r="L13" s="111"/>
      <c r="M13" s="111"/>
      <c r="N13" s="111"/>
      <c r="O13" s="111"/>
      <c r="P13" s="111"/>
      <c r="Q13" s="111"/>
      <c r="R13" s="111"/>
      <c r="S13" s="111"/>
      <c r="T13" s="111"/>
      <c r="U13" s="111"/>
      <c r="V13" s="111"/>
      <c r="W13" s="111"/>
      <c r="X13" s="111"/>
      <c r="Y13" s="111"/>
      <c r="Z13" s="111"/>
    </row>
    <row r="14" spans="1:26" ht="21" hidden="1" customHeight="1" x14ac:dyDescent="0.3">
      <c r="A14" s="124"/>
      <c r="B14" s="125"/>
      <c r="C14" s="126"/>
      <c r="D14" s="126"/>
      <c r="E14" s="126"/>
      <c r="F14" s="127"/>
      <c r="G14" s="128"/>
      <c r="H14" s="129"/>
      <c r="I14" s="130"/>
      <c r="J14" s="131"/>
      <c r="K14" s="111"/>
      <c r="L14" s="111"/>
      <c r="M14" s="111"/>
      <c r="N14" s="111"/>
      <c r="O14" s="111"/>
      <c r="P14" s="111"/>
      <c r="Q14" s="111"/>
      <c r="R14" s="111"/>
      <c r="S14" s="111"/>
      <c r="T14" s="111"/>
      <c r="U14" s="111"/>
      <c r="V14" s="111"/>
      <c r="W14" s="111"/>
      <c r="X14" s="111"/>
      <c r="Y14" s="111"/>
      <c r="Z14" s="111"/>
    </row>
    <row r="15" spans="1:26" ht="25.5" hidden="1" customHeight="1" x14ac:dyDescent="0.3">
      <c r="A15" s="124"/>
      <c r="B15" s="125"/>
      <c r="C15" s="126"/>
      <c r="D15" s="126"/>
      <c r="E15" s="126"/>
      <c r="F15" s="127"/>
      <c r="G15" s="128"/>
      <c r="H15" s="129"/>
      <c r="I15" s="130"/>
      <c r="J15" s="131"/>
      <c r="K15" s="111"/>
      <c r="L15" s="111"/>
      <c r="M15" s="111"/>
      <c r="N15" s="111"/>
      <c r="O15" s="111"/>
      <c r="P15" s="111"/>
      <c r="Q15" s="111"/>
      <c r="R15" s="111"/>
      <c r="S15" s="111"/>
      <c r="T15" s="111"/>
      <c r="U15" s="111"/>
      <c r="V15" s="111"/>
      <c r="W15" s="111"/>
      <c r="X15" s="111"/>
      <c r="Y15" s="111"/>
      <c r="Z15" s="111"/>
    </row>
    <row r="16" spans="1:26" ht="12.75" hidden="1" customHeight="1" x14ac:dyDescent="0.3">
      <c r="A16" s="124">
        <v>12</v>
      </c>
      <c r="B16" s="125">
        <f t="shared" si="0"/>
        <v>0</v>
      </c>
      <c r="C16" s="126" t="str">
        <f t="shared" ca="1" si="1"/>
        <v>NH</v>
      </c>
      <c r="D16" s="128" t="e">
        <f t="shared" si="2"/>
        <v>#N/A</v>
      </c>
      <c r="E16" s="126" t="e">
        <f t="shared" si="3"/>
        <v>#DIV/0!</v>
      </c>
      <c r="F16" s="127" t="str">
        <f t="shared" si="4"/>
        <v xml:space="preserve"> </v>
      </c>
      <c r="G16" s="128" t="e">
        <f t="shared" si="5"/>
        <v>#N/A</v>
      </c>
      <c r="H16" s="132"/>
      <c r="I16" s="130" t="str">
        <f t="shared" ca="1" si="6"/>
        <v xml:space="preserve"> </v>
      </c>
      <c r="J16" s="131"/>
      <c r="K16" s="111"/>
      <c r="L16" s="111"/>
      <c r="M16" s="111"/>
      <c r="N16" s="111"/>
      <c r="O16" s="111"/>
      <c r="P16" s="111"/>
      <c r="Q16" s="111"/>
      <c r="R16" s="111"/>
      <c r="S16" s="111"/>
      <c r="T16" s="111"/>
      <c r="U16" s="111"/>
      <c r="V16" s="111"/>
      <c r="W16" s="111"/>
      <c r="X16" s="111"/>
      <c r="Y16" s="111"/>
      <c r="Z16" s="111"/>
    </row>
    <row r="17" spans="1:26" ht="12.75" hidden="1" customHeight="1" x14ac:dyDescent="0.3">
      <c r="A17" s="124">
        <v>13</v>
      </c>
      <c r="B17" s="125">
        <f t="shared" si="0"/>
        <v>0</v>
      </c>
      <c r="C17" s="126" t="str">
        <f t="shared" ca="1" si="1"/>
        <v>NH</v>
      </c>
      <c r="D17" s="128" t="e">
        <f t="shared" si="2"/>
        <v>#N/A</v>
      </c>
      <c r="E17" s="126" t="e">
        <f t="shared" si="3"/>
        <v>#DIV/0!</v>
      </c>
      <c r="F17" s="127" t="str">
        <f t="shared" si="4"/>
        <v xml:space="preserve"> </v>
      </c>
      <c r="G17" s="128" t="e">
        <f t="shared" si="5"/>
        <v>#N/A</v>
      </c>
      <c r="H17" s="132"/>
      <c r="I17" s="130" t="str">
        <f t="shared" ca="1" si="6"/>
        <v xml:space="preserve"> </v>
      </c>
      <c r="J17" s="131"/>
      <c r="K17" s="111"/>
      <c r="L17" s="111"/>
      <c r="M17" s="111"/>
      <c r="N17" s="111"/>
      <c r="O17" s="111"/>
      <c r="P17" s="111"/>
      <c r="Q17" s="111"/>
      <c r="R17" s="111"/>
      <c r="S17" s="111"/>
      <c r="T17" s="111"/>
      <c r="U17" s="111"/>
      <c r="V17" s="111"/>
      <c r="W17" s="111"/>
      <c r="X17" s="111"/>
      <c r="Y17" s="111"/>
      <c r="Z17" s="111"/>
    </row>
    <row r="18" spans="1:26" ht="12.75" hidden="1" customHeight="1" x14ac:dyDescent="0.3">
      <c r="A18" s="124">
        <v>14</v>
      </c>
      <c r="B18" s="125">
        <f t="shared" si="0"/>
        <v>0</v>
      </c>
      <c r="C18" s="126" t="str">
        <f t="shared" ca="1" si="1"/>
        <v>NH</v>
      </c>
      <c r="D18" s="128" t="e">
        <f t="shared" si="2"/>
        <v>#N/A</v>
      </c>
      <c r="E18" s="126" t="e">
        <f t="shared" si="3"/>
        <v>#DIV/0!</v>
      </c>
      <c r="F18" s="127" t="str">
        <f t="shared" si="4"/>
        <v xml:space="preserve"> </v>
      </c>
      <c r="G18" s="128" t="e">
        <f t="shared" si="5"/>
        <v>#N/A</v>
      </c>
      <c r="H18" s="132"/>
      <c r="I18" s="130" t="str">
        <f t="shared" ca="1" si="6"/>
        <v xml:space="preserve"> </v>
      </c>
      <c r="J18" s="131"/>
      <c r="K18" s="111"/>
      <c r="L18" s="111"/>
      <c r="M18" s="111"/>
      <c r="N18" s="111"/>
      <c r="O18" s="111"/>
      <c r="P18" s="111"/>
      <c r="Q18" s="111"/>
      <c r="R18" s="111"/>
      <c r="S18" s="111"/>
      <c r="T18" s="111"/>
      <c r="U18" s="111"/>
      <c r="V18" s="111"/>
      <c r="W18" s="111"/>
      <c r="X18" s="111"/>
      <c r="Y18" s="111"/>
      <c r="Z18" s="111"/>
    </row>
    <row r="19" spans="1:26" ht="12.75" hidden="1" customHeight="1" x14ac:dyDescent="0.3">
      <c r="A19" s="124">
        <v>15</v>
      </c>
      <c r="B19" s="125">
        <f t="shared" si="0"/>
        <v>0</v>
      </c>
      <c r="C19" s="126" t="str">
        <f t="shared" ca="1" si="1"/>
        <v>NH</v>
      </c>
      <c r="D19" s="128" t="e">
        <f t="shared" si="2"/>
        <v>#N/A</v>
      </c>
      <c r="E19" s="126" t="e">
        <f t="shared" si="3"/>
        <v>#DIV/0!</v>
      </c>
      <c r="F19" s="127" t="str">
        <f t="shared" si="4"/>
        <v xml:space="preserve"> </v>
      </c>
      <c r="G19" s="128" t="e">
        <f t="shared" si="5"/>
        <v>#N/A</v>
      </c>
      <c r="H19" s="132"/>
      <c r="I19" s="130" t="str">
        <f t="shared" ca="1" si="6"/>
        <v xml:space="preserve"> </v>
      </c>
      <c r="J19" s="131"/>
      <c r="K19" s="111"/>
      <c r="L19" s="111"/>
      <c r="M19" s="111"/>
      <c r="N19" s="111"/>
      <c r="O19" s="111"/>
      <c r="P19" s="111"/>
      <c r="Q19" s="111"/>
      <c r="R19" s="111"/>
      <c r="S19" s="111"/>
      <c r="T19" s="111"/>
      <c r="U19" s="111"/>
      <c r="V19" s="111"/>
      <c r="W19" s="111"/>
      <c r="X19" s="111"/>
      <c r="Y19" s="111"/>
      <c r="Z19" s="111"/>
    </row>
    <row r="20" spans="1:26" ht="12.75" hidden="1" customHeight="1" x14ac:dyDescent="0.2">
      <c r="A20" s="111"/>
      <c r="B20" s="111"/>
      <c r="C20" s="113"/>
      <c r="D20" s="113"/>
      <c r="E20" s="113"/>
      <c r="F20" s="121"/>
      <c r="G20" s="111"/>
      <c r="H20" s="111"/>
      <c r="I20" s="111"/>
      <c r="J20" s="111"/>
      <c r="K20" s="111"/>
      <c r="L20" s="111"/>
      <c r="M20" s="111"/>
      <c r="N20" s="111"/>
      <c r="O20" s="111"/>
      <c r="P20" s="111"/>
      <c r="Q20" s="111"/>
      <c r="R20" s="111"/>
      <c r="S20" s="111"/>
      <c r="T20" s="111"/>
      <c r="U20" s="111"/>
      <c r="V20" s="111"/>
      <c r="W20" s="111"/>
      <c r="X20" s="111"/>
      <c r="Y20" s="111"/>
      <c r="Z20" s="111"/>
    </row>
    <row r="21" spans="1:26" ht="12.75" hidden="1" customHeight="1" x14ac:dyDescent="0.2">
      <c r="A21" s="111"/>
      <c r="B21" s="111"/>
      <c r="C21" s="113"/>
      <c r="D21" s="113"/>
      <c r="E21" s="113"/>
      <c r="F21" s="121"/>
      <c r="G21" s="111"/>
      <c r="H21" s="111"/>
      <c r="I21" s="111"/>
      <c r="J21" s="111"/>
      <c r="K21" s="111"/>
      <c r="L21" s="111"/>
      <c r="M21" s="111"/>
      <c r="N21" s="111"/>
      <c r="O21" s="111"/>
      <c r="P21" s="111"/>
      <c r="Q21" s="111"/>
      <c r="R21" s="111"/>
      <c r="S21" s="111"/>
      <c r="T21" s="111"/>
      <c r="U21" s="111"/>
      <c r="V21" s="111"/>
      <c r="W21" s="111"/>
      <c r="X21" s="111"/>
      <c r="Y21" s="111"/>
      <c r="Z21" s="111"/>
    </row>
    <row r="22" spans="1:26" ht="12.75" customHeight="1" x14ac:dyDescent="0.2">
      <c r="A22" s="111"/>
      <c r="B22" s="111"/>
      <c r="C22" s="113"/>
      <c r="D22" s="113"/>
      <c r="E22" s="113"/>
      <c r="F22" s="121"/>
      <c r="G22" s="111"/>
      <c r="H22" s="111"/>
      <c r="I22" s="111"/>
      <c r="J22" s="111"/>
      <c r="K22" s="111"/>
      <c r="L22" s="111"/>
      <c r="M22" s="111"/>
      <c r="N22" s="111"/>
      <c r="O22" s="111"/>
      <c r="P22" s="111"/>
      <c r="Q22" s="111"/>
      <c r="R22" s="111"/>
      <c r="S22" s="111"/>
      <c r="T22" s="111"/>
      <c r="U22" s="111"/>
      <c r="V22" s="111"/>
      <c r="W22" s="111"/>
      <c r="X22" s="111"/>
      <c r="Y22" s="111"/>
      <c r="Z22" s="111"/>
    </row>
    <row r="23" spans="1:26" ht="12.75" customHeight="1" x14ac:dyDescent="0.2">
      <c r="A23" s="111"/>
      <c r="B23" s="111"/>
      <c r="C23" s="113"/>
      <c r="D23" s="113"/>
      <c r="E23" s="113"/>
      <c r="F23" s="121"/>
      <c r="G23" s="111"/>
      <c r="H23" s="111"/>
      <c r="I23" s="111"/>
      <c r="J23" s="111"/>
      <c r="K23" s="111"/>
      <c r="L23" s="111"/>
      <c r="M23" s="111"/>
      <c r="N23" s="111"/>
      <c r="O23" s="111"/>
      <c r="P23" s="111"/>
      <c r="Q23" s="111"/>
      <c r="R23" s="111"/>
      <c r="S23" s="111"/>
      <c r="T23" s="111"/>
      <c r="U23" s="111"/>
      <c r="V23" s="111"/>
      <c r="W23" s="111"/>
      <c r="X23" s="111"/>
      <c r="Y23" s="111"/>
      <c r="Z23" s="111"/>
    </row>
    <row r="24" spans="1:26" ht="12.75" customHeight="1" x14ac:dyDescent="0.2">
      <c r="A24" s="111"/>
      <c r="B24" s="111"/>
      <c r="C24" s="113"/>
      <c r="D24" s="113"/>
      <c r="E24" s="113"/>
      <c r="F24" s="121"/>
      <c r="G24" s="111"/>
      <c r="H24" s="111"/>
      <c r="I24" s="111"/>
      <c r="J24" s="111"/>
      <c r="K24" s="111"/>
      <c r="L24" s="111"/>
      <c r="M24" s="111"/>
      <c r="N24" s="111"/>
      <c r="O24" s="111"/>
      <c r="P24" s="111"/>
      <c r="Q24" s="111"/>
      <c r="R24" s="111"/>
      <c r="S24" s="111"/>
      <c r="T24" s="111"/>
      <c r="U24" s="111"/>
      <c r="V24" s="111"/>
      <c r="W24" s="111"/>
      <c r="X24" s="111"/>
      <c r="Y24" s="111"/>
      <c r="Z24" s="111"/>
    </row>
    <row r="25" spans="1:26" ht="12.75" customHeight="1" x14ac:dyDescent="0.2">
      <c r="A25" s="111"/>
      <c r="B25" s="111"/>
      <c r="C25" s="113"/>
      <c r="D25" s="113"/>
      <c r="E25" s="113"/>
      <c r="F25" s="121"/>
      <c r="G25" s="111"/>
      <c r="H25" s="111"/>
      <c r="I25" s="111"/>
      <c r="J25" s="111"/>
      <c r="K25" s="111"/>
      <c r="L25" s="111"/>
      <c r="M25" s="111"/>
      <c r="N25" s="111"/>
      <c r="O25" s="111"/>
      <c r="P25" s="111"/>
      <c r="Q25" s="111"/>
      <c r="R25" s="111"/>
      <c r="S25" s="111"/>
      <c r="T25" s="111"/>
      <c r="U25" s="111"/>
      <c r="V25" s="111"/>
      <c r="W25" s="111"/>
      <c r="X25" s="111"/>
      <c r="Y25" s="111"/>
      <c r="Z25" s="111"/>
    </row>
    <row r="26" spans="1:26" ht="12.75" customHeight="1" x14ac:dyDescent="0.2">
      <c r="A26" s="111"/>
      <c r="B26" s="111"/>
      <c r="C26" s="113"/>
      <c r="D26" s="113"/>
      <c r="E26" s="113"/>
      <c r="F26" s="121"/>
      <c r="G26" s="111"/>
      <c r="H26" s="111"/>
      <c r="I26" s="111"/>
      <c r="J26" s="111"/>
      <c r="K26" s="111"/>
      <c r="L26" s="111"/>
      <c r="M26" s="111"/>
      <c r="N26" s="111"/>
      <c r="O26" s="111"/>
      <c r="P26" s="111"/>
      <c r="Q26" s="111"/>
      <c r="R26" s="111"/>
      <c r="S26" s="111"/>
      <c r="T26" s="111"/>
      <c r="U26" s="111"/>
      <c r="V26" s="111"/>
      <c r="W26" s="111"/>
      <c r="X26" s="111"/>
      <c r="Y26" s="111"/>
      <c r="Z26" s="111"/>
    </row>
    <row r="27" spans="1:26" ht="12.75" customHeight="1" x14ac:dyDescent="0.2">
      <c r="A27" s="111"/>
      <c r="B27" s="111"/>
      <c r="C27" s="113"/>
      <c r="D27" s="113"/>
      <c r="E27" s="113"/>
      <c r="F27" s="121"/>
      <c r="G27" s="111"/>
      <c r="H27" s="111"/>
      <c r="I27" s="111"/>
      <c r="J27" s="111"/>
      <c r="K27" s="111"/>
      <c r="L27" s="111"/>
      <c r="M27" s="111"/>
      <c r="N27" s="111"/>
      <c r="O27" s="111"/>
      <c r="P27" s="111"/>
      <c r="Q27" s="111"/>
      <c r="R27" s="111"/>
      <c r="S27" s="111"/>
      <c r="T27" s="111"/>
      <c r="U27" s="111"/>
      <c r="V27" s="111"/>
      <c r="W27" s="111"/>
      <c r="X27" s="111"/>
      <c r="Y27" s="111"/>
      <c r="Z27" s="111"/>
    </row>
    <row r="28" spans="1:26" ht="12.75" customHeight="1" x14ac:dyDescent="0.2">
      <c r="A28" s="111"/>
      <c r="B28" s="111"/>
      <c r="C28" s="113"/>
      <c r="D28" s="113"/>
      <c r="E28" s="113"/>
      <c r="F28" s="121"/>
      <c r="G28" s="111"/>
      <c r="H28" s="111"/>
      <c r="I28" s="111"/>
      <c r="J28" s="111"/>
      <c r="K28" s="111"/>
      <c r="L28" s="111"/>
      <c r="M28" s="111"/>
      <c r="N28" s="111"/>
      <c r="O28" s="111"/>
      <c r="P28" s="111"/>
      <c r="Q28" s="111"/>
      <c r="R28" s="111"/>
      <c r="S28" s="111"/>
      <c r="T28" s="111"/>
      <c r="U28" s="111"/>
      <c r="V28" s="111"/>
      <c r="W28" s="111"/>
      <c r="X28" s="111"/>
      <c r="Y28" s="111"/>
      <c r="Z28" s="111"/>
    </row>
    <row r="29" spans="1:26" ht="12.75" customHeight="1" x14ac:dyDescent="0.2">
      <c r="A29" s="111"/>
      <c r="B29" s="111"/>
      <c r="C29" s="113"/>
      <c r="D29" s="113"/>
      <c r="E29" s="113"/>
      <c r="F29" s="121"/>
      <c r="G29" s="111"/>
      <c r="H29" s="111"/>
      <c r="I29" s="111"/>
      <c r="J29" s="111"/>
      <c r="K29" s="111"/>
      <c r="L29" s="111"/>
      <c r="M29" s="111"/>
      <c r="N29" s="111"/>
      <c r="O29" s="111"/>
      <c r="P29" s="111"/>
      <c r="Q29" s="111"/>
      <c r="R29" s="111"/>
      <c r="S29" s="111"/>
      <c r="T29" s="111"/>
      <c r="U29" s="111"/>
      <c r="V29" s="111"/>
      <c r="W29" s="111"/>
      <c r="X29" s="111"/>
      <c r="Y29" s="111"/>
      <c r="Z29" s="111"/>
    </row>
    <row r="30" spans="1:26" ht="12.75" customHeight="1" x14ac:dyDescent="0.2">
      <c r="A30" s="111"/>
      <c r="B30" s="111"/>
      <c r="C30" s="113"/>
      <c r="D30" s="113"/>
      <c r="E30" s="113"/>
      <c r="F30" s="121"/>
      <c r="G30" s="111"/>
      <c r="H30" s="111"/>
      <c r="I30" s="111"/>
      <c r="J30" s="111"/>
      <c r="K30" s="111"/>
      <c r="L30" s="111"/>
      <c r="M30" s="111"/>
      <c r="N30" s="111"/>
      <c r="O30" s="111"/>
      <c r="P30" s="111"/>
      <c r="Q30" s="111"/>
      <c r="R30" s="111"/>
      <c r="S30" s="111"/>
      <c r="T30" s="111"/>
      <c r="U30" s="111"/>
      <c r="V30" s="111"/>
      <c r="W30" s="111"/>
      <c r="X30" s="111"/>
      <c r="Y30" s="111"/>
      <c r="Z30" s="111"/>
    </row>
    <row r="31" spans="1:26" ht="12.75" customHeight="1" x14ac:dyDescent="0.2">
      <c r="A31" s="111"/>
      <c r="B31" s="111"/>
      <c r="C31" s="113"/>
      <c r="D31" s="113"/>
      <c r="E31" s="113"/>
      <c r="F31" s="121"/>
      <c r="G31" s="111"/>
      <c r="H31" s="111"/>
      <c r="I31" s="111"/>
      <c r="J31" s="111"/>
      <c r="K31" s="111"/>
      <c r="L31" s="111"/>
      <c r="M31" s="111"/>
      <c r="N31" s="111"/>
      <c r="O31" s="111"/>
      <c r="P31" s="111"/>
      <c r="Q31" s="111"/>
      <c r="R31" s="111"/>
      <c r="S31" s="111"/>
      <c r="T31" s="111"/>
      <c r="U31" s="111"/>
      <c r="V31" s="111"/>
      <c r="W31" s="111"/>
      <c r="X31" s="111"/>
      <c r="Y31" s="111"/>
      <c r="Z31" s="111"/>
    </row>
    <row r="32" spans="1:26" ht="12.75" customHeight="1" x14ac:dyDescent="0.2">
      <c r="A32" s="111"/>
      <c r="B32" s="111"/>
      <c r="C32" s="113"/>
      <c r="D32" s="113"/>
      <c r="E32" s="113"/>
      <c r="F32" s="121"/>
      <c r="G32" s="111"/>
      <c r="H32" s="111"/>
      <c r="I32" s="111"/>
      <c r="J32" s="111"/>
      <c r="K32" s="111"/>
      <c r="L32" s="111"/>
      <c r="M32" s="111"/>
      <c r="N32" s="111"/>
      <c r="O32" s="111"/>
      <c r="P32" s="111"/>
      <c r="Q32" s="111"/>
      <c r="R32" s="111"/>
      <c r="S32" s="111"/>
      <c r="T32" s="111"/>
      <c r="U32" s="111"/>
      <c r="V32" s="111"/>
      <c r="W32" s="111"/>
      <c r="X32" s="111"/>
      <c r="Y32" s="111"/>
      <c r="Z32" s="111"/>
    </row>
    <row r="33" spans="1:26" ht="12.75" customHeight="1" x14ac:dyDescent="0.2">
      <c r="A33" s="111"/>
      <c r="B33" s="111"/>
      <c r="C33" s="113"/>
      <c r="D33" s="113"/>
      <c r="E33" s="113"/>
      <c r="F33" s="121"/>
      <c r="G33" s="111"/>
      <c r="H33" s="111"/>
      <c r="I33" s="111"/>
      <c r="J33" s="111"/>
      <c r="K33" s="111"/>
      <c r="L33" s="111"/>
      <c r="M33" s="111"/>
      <c r="N33" s="111"/>
      <c r="O33" s="111"/>
      <c r="P33" s="111"/>
      <c r="Q33" s="111"/>
      <c r="R33" s="111"/>
      <c r="S33" s="111"/>
      <c r="T33" s="111"/>
      <c r="U33" s="111"/>
      <c r="V33" s="111"/>
      <c r="W33" s="111"/>
      <c r="X33" s="111"/>
      <c r="Y33" s="111"/>
      <c r="Z33" s="111"/>
    </row>
    <row r="34" spans="1:26" ht="12.75" customHeight="1" x14ac:dyDescent="0.2">
      <c r="A34" s="111"/>
      <c r="B34" s="111"/>
      <c r="C34" s="113"/>
      <c r="D34" s="113"/>
      <c r="E34" s="113"/>
      <c r="F34" s="121"/>
      <c r="G34" s="111"/>
      <c r="H34" s="111"/>
      <c r="I34" s="111"/>
      <c r="J34" s="111"/>
      <c r="K34" s="111"/>
      <c r="L34" s="111"/>
      <c r="M34" s="111"/>
      <c r="N34" s="111"/>
      <c r="O34" s="111"/>
      <c r="P34" s="111"/>
      <c r="Q34" s="111"/>
      <c r="R34" s="111"/>
      <c r="S34" s="111"/>
      <c r="T34" s="111"/>
      <c r="U34" s="111"/>
      <c r="V34" s="111"/>
      <c r="W34" s="111"/>
      <c r="X34" s="111"/>
      <c r="Y34" s="111"/>
      <c r="Z34" s="111"/>
    </row>
    <row r="35" spans="1:26" ht="12.75" customHeight="1" x14ac:dyDescent="0.2">
      <c r="A35" s="111"/>
      <c r="B35" s="111"/>
      <c r="C35" s="113"/>
      <c r="D35" s="113"/>
      <c r="E35" s="113"/>
      <c r="F35" s="121"/>
      <c r="G35" s="111"/>
      <c r="H35" s="111"/>
      <c r="I35" s="111"/>
      <c r="J35" s="111"/>
      <c r="K35" s="111"/>
      <c r="L35" s="111"/>
      <c r="M35" s="111"/>
      <c r="N35" s="111"/>
      <c r="O35" s="111"/>
      <c r="P35" s="111"/>
      <c r="Q35" s="111"/>
      <c r="R35" s="111"/>
      <c r="S35" s="111"/>
      <c r="T35" s="111"/>
      <c r="U35" s="111"/>
      <c r="V35" s="111"/>
      <c r="W35" s="111"/>
      <c r="X35" s="111"/>
      <c r="Y35" s="111"/>
      <c r="Z35" s="111"/>
    </row>
    <row r="36" spans="1:26" ht="12.75" customHeight="1" x14ac:dyDescent="0.2">
      <c r="A36" s="111"/>
      <c r="B36" s="111"/>
      <c r="C36" s="113"/>
      <c r="D36" s="113"/>
      <c r="E36" s="113"/>
      <c r="F36" s="121"/>
      <c r="G36" s="111"/>
      <c r="H36" s="111"/>
      <c r="I36" s="111"/>
      <c r="J36" s="111"/>
      <c r="K36" s="111"/>
      <c r="L36" s="111"/>
      <c r="M36" s="111"/>
      <c r="N36" s="111"/>
      <c r="O36" s="111"/>
      <c r="P36" s="111"/>
      <c r="Q36" s="111"/>
      <c r="R36" s="111"/>
      <c r="S36" s="111"/>
      <c r="T36" s="111"/>
      <c r="U36" s="111"/>
      <c r="V36" s="111"/>
      <c r="W36" s="111"/>
      <c r="X36" s="111"/>
      <c r="Y36" s="111"/>
      <c r="Z36" s="111"/>
    </row>
    <row r="37" spans="1:26" ht="12.75" customHeight="1" x14ac:dyDescent="0.2">
      <c r="A37" s="111"/>
      <c r="B37" s="111"/>
      <c r="C37" s="113"/>
      <c r="D37" s="113"/>
      <c r="E37" s="113"/>
      <c r="F37" s="121"/>
      <c r="G37" s="111"/>
      <c r="H37" s="111"/>
      <c r="I37" s="111"/>
      <c r="J37" s="111"/>
      <c r="K37" s="111"/>
      <c r="L37" s="111"/>
      <c r="M37" s="111"/>
      <c r="N37" s="111"/>
      <c r="O37" s="111"/>
      <c r="P37" s="111"/>
      <c r="Q37" s="111"/>
      <c r="R37" s="111"/>
      <c r="S37" s="111"/>
      <c r="T37" s="111"/>
      <c r="U37" s="111"/>
      <c r="V37" s="111"/>
      <c r="W37" s="111"/>
      <c r="X37" s="111"/>
      <c r="Y37" s="111"/>
      <c r="Z37" s="111"/>
    </row>
    <row r="38" spans="1:26" ht="12.75" customHeight="1" x14ac:dyDescent="0.2">
      <c r="A38" s="111"/>
      <c r="B38" s="111"/>
      <c r="C38" s="113"/>
      <c r="D38" s="113"/>
      <c r="E38" s="113"/>
      <c r="F38" s="121"/>
      <c r="G38" s="111"/>
      <c r="H38" s="111"/>
      <c r="I38" s="111"/>
      <c r="J38" s="111"/>
      <c r="K38" s="111"/>
      <c r="L38" s="111"/>
      <c r="M38" s="111"/>
      <c r="N38" s="111"/>
      <c r="O38" s="111"/>
      <c r="P38" s="111"/>
      <c r="Q38" s="111"/>
      <c r="R38" s="111"/>
      <c r="S38" s="111"/>
      <c r="T38" s="111"/>
      <c r="U38" s="111"/>
      <c r="V38" s="111"/>
      <c r="W38" s="111"/>
      <c r="X38" s="111"/>
      <c r="Y38" s="111"/>
      <c r="Z38" s="111"/>
    </row>
    <row r="39" spans="1:26" ht="12.75" customHeight="1" x14ac:dyDescent="0.2">
      <c r="A39" s="111"/>
      <c r="B39" s="111"/>
      <c r="C39" s="113"/>
      <c r="D39" s="113"/>
      <c r="E39" s="113"/>
      <c r="F39" s="121"/>
      <c r="G39" s="111"/>
      <c r="H39" s="111"/>
      <c r="I39" s="111"/>
      <c r="J39" s="111"/>
      <c r="K39" s="111"/>
      <c r="L39" s="111"/>
      <c r="M39" s="111"/>
      <c r="N39" s="111"/>
      <c r="O39" s="111"/>
      <c r="P39" s="111"/>
      <c r="Q39" s="111"/>
      <c r="R39" s="111"/>
      <c r="S39" s="111"/>
      <c r="T39" s="111"/>
      <c r="U39" s="111"/>
      <c r="V39" s="111"/>
      <c r="W39" s="111"/>
      <c r="X39" s="111"/>
      <c r="Y39" s="111"/>
      <c r="Z39" s="111"/>
    </row>
    <row r="40" spans="1:26" ht="12.75" customHeight="1" x14ac:dyDescent="0.2">
      <c r="A40" s="111"/>
      <c r="B40" s="111"/>
      <c r="C40" s="113"/>
      <c r="D40" s="113"/>
      <c r="E40" s="113"/>
      <c r="F40" s="121"/>
      <c r="G40" s="111"/>
      <c r="H40" s="111"/>
      <c r="I40" s="111"/>
      <c r="J40" s="111"/>
      <c r="K40" s="111"/>
      <c r="L40" s="111"/>
      <c r="M40" s="111"/>
      <c r="N40" s="111"/>
      <c r="O40" s="111"/>
      <c r="P40" s="111"/>
      <c r="Q40" s="111"/>
      <c r="R40" s="111"/>
      <c r="S40" s="111"/>
      <c r="T40" s="111"/>
      <c r="U40" s="111"/>
      <c r="V40" s="111"/>
      <c r="W40" s="111"/>
      <c r="X40" s="111"/>
      <c r="Y40" s="111"/>
      <c r="Z40" s="111"/>
    </row>
    <row r="41" spans="1:26" ht="12.75" customHeight="1" x14ac:dyDescent="0.2">
      <c r="A41" s="111"/>
      <c r="B41" s="111"/>
      <c r="C41" s="113"/>
      <c r="D41" s="113"/>
      <c r="E41" s="113"/>
      <c r="F41" s="121"/>
      <c r="G41" s="111"/>
      <c r="H41" s="111"/>
      <c r="I41" s="111"/>
      <c r="J41" s="111"/>
      <c r="K41" s="111"/>
      <c r="L41" s="111"/>
      <c r="M41" s="111"/>
      <c r="N41" s="111"/>
      <c r="O41" s="111"/>
      <c r="P41" s="111"/>
      <c r="Q41" s="111"/>
      <c r="R41" s="111"/>
      <c r="S41" s="111"/>
      <c r="T41" s="111"/>
      <c r="U41" s="111"/>
      <c r="V41" s="111"/>
      <c r="W41" s="111"/>
      <c r="X41" s="111"/>
      <c r="Y41" s="111"/>
      <c r="Z41" s="111"/>
    </row>
    <row r="42" spans="1:26" ht="12.75" customHeight="1" x14ac:dyDescent="0.2">
      <c r="A42" s="111"/>
      <c r="B42" s="111"/>
      <c r="C42" s="113"/>
      <c r="D42" s="113"/>
      <c r="E42" s="113"/>
      <c r="F42" s="121"/>
      <c r="G42" s="111"/>
      <c r="H42" s="111"/>
      <c r="I42" s="111"/>
      <c r="J42" s="111"/>
      <c r="K42" s="111"/>
      <c r="L42" s="111"/>
      <c r="M42" s="111"/>
      <c r="N42" s="111"/>
      <c r="O42" s="111"/>
      <c r="P42" s="111"/>
      <c r="Q42" s="111"/>
      <c r="R42" s="111"/>
      <c r="S42" s="111"/>
      <c r="T42" s="111"/>
      <c r="U42" s="111"/>
      <c r="V42" s="111"/>
      <c r="W42" s="111"/>
      <c r="X42" s="111"/>
      <c r="Y42" s="111"/>
      <c r="Z42" s="111"/>
    </row>
    <row r="43" spans="1:26" ht="12.75" customHeight="1" x14ac:dyDescent="0.2">
      <c r="A43" s="111"/>
      <c r="B43" s="111"/>
      <c r="C43" s="113"/>
      <c r="D43" s="113"/>
      <c r="E43" s="113"/>
      <c r="F43" s="121"/>
      <c r="G43" s="111"/>
      <c r="H43" s="111"/>
      <c r="I43" s="111"/>
      <c r="J43" s="111"/>
      <c r="K43" s="111"/>
      <c r="L43" s="111"/>
      <c r="M43" s="111"/>
      <c r="N43" s="111"/>
      <c r="O43" s="111"/>
      <c r="P43" s="111"/>
      <c r="Q43" s="111"/>
      <c r="R43" s="111"/>
      <c r="S43" s="111"/>
      <c r="T43" s="111"/>
      <c r="U43" s="111"/>
      <c r="V43" s="111"/>
      <c r="W43" s="111"/>
      <c r="X43" s="111"/>
      <c r="Y43" s="111"/>
      <c r="Z43" s="111"/>
    </row>
    <row r="44" spans="1:26" ht="12.75" customHeight="1" x14ac:dyDescent="0.2">
      <c r="A44" s="111"/>
      <c r="B44" s="111"/>
      <c r="C44" s="113"/>
      <c r="D44" s="113"/>
      <c r="E44" s="113"/>
      <c r="F44" s="121"/>
      <c r="G44" s="111"/>
      <c r="H44" s="111"/>
      <c r="I44" s="111"/>
      <c r="J44" s="111"/>
      <c r="K44" s="111"/>
      <c r="L44" s="111"/>
      <c r="M44" s="111"/>
      <c r="N44" s="111"/>
      <c r="O44" s="111"/>
      <c r="P44" s="111"/>
      <c r="Q44" s="111"/>
      <c r="R44" s="111"/>
      <c r="S44" s="111"/>
      <c r="T44" s="111"/>
      <c r="U44" s="111"/>
      <c r="V44" s="111"/>
      <c r="W44" s="111"/>
      <c r="X44" s="111"/>
      <c r="Y44" s="111"/>
      <c r="Z44" s="111"/>
    </row>
    <row r="45" spans="1:26" ht="12.75" customHeight="1" x14ac:dyDescent="0.2">
      <c r="A45" s="111"/>
      <c r="B45" s="111"/>
      <c r="C45" s="113"/>
      <c r="D45" s="113"/>
      <c r="E45" s="113"/>
      <c r="F45" s="121"/>
      <c r="G45" s="111"/>
      <c r="H45" s="111"/>
      <c r="I45" s="111"/>
      <c r="J45" s="111"/>
      <c r="K45" s="111"/>
      <c r="L45" s="111"/>
      <c r="M45" s="111"/>
      <c r="N45" s="111"/>
      <c r="O45" s="111"/>
      <c r="P45" s="111"/>
      <c r="Q45" s="111"/>
      <c r="R45" s="111"/>
      <c r="S45" s="111"/>
      <c r="T45" s="111"/>
      <c r="U45" s="111"/>
      <c r="V45" s="111"/>
      <c r="W45" s="111"/>
      <c r="X45" s="111"/>
      <c r="Y45" s="111"/>
      <c r="Z45" s="111"/>
    </row>
    <row r="46" spans="1:26" ht="12.75" customHeight="1" x14ac:dyDescent="0.2">
      <c r="A46" s="111"/>
      <c r="B46" s="111"/>
      <c r="C46" s="113"/>
      <c r="D46" s="113"/>
      <c r="E46" s="113"/>
      <c r="F46" s="121"/>
      <c r="G46" s="111"/>
      <c r="H46" s="111"/>
      <c r="I46" s="111"/>
      <c r="J46" s="111"/>
      <c r="K46" s="111"/>
      <c r="L46" s="111"/>
      <c r="M46" s="111"/>
      <c r="N46" s="111"/>
      <c r="O46" s="111"/>
      <c r="P46" s="111"/>
      <c r="Q46" s="111"/>
      <c r="R46" s="111"/>
      <c r="S46" s="111"/>
      <c r="T46" s="111"/>
      <c r="U46" s="111"/>
      <c r="V46" s="111"/>
      <c r="W46" s="111"/>
      <c r="X46" s="111"/>
      <c r="Y46" s="111"/>
      <c r="Z46" s="111"/>
    </row>
    <row r="47" spans="1:26" ht="12.75" customHeight="1" x14ac:dyDescent="0.2">
      <c r="A47" s="111"/>
      <c r="B47" s="111"/>
      <c r="C47" s="113"/>
      <c r="D47" s="113"/>
      <c r="E47" s="113"/>
      <c r="F47" s="121"/>
      <c r="G47" s="111"/>
      <c r="H47" s="111"/>
      <c r="I47" s="111"/>
      <c r="J47" s="111"/>
      <c r="K47" s="111"/>
      <c r="L47" s="111"/>
      <c r="M47" s="111"/>
      <c r="N47" s="111"/>
      <c r="O47" s="111"/>
      <c r="P47" s="111"/>
      <c r="Q47" s="111"/>
      <c r="R47" s="111"/>
      <c r="S47" s="111"/>
      <c r="T47" s="111"/>
      <c r="U47" s="111"/>
      <c r="V47" s="111"/>
      <c r="W47" s="111"/>
      <c r="X47" s="111"/>
      <c r="Y47" s="111"/>
      <c r="Z47" s="111"/>
    </row>
    <row r="48" spans="1:26" ht="12.75" customHeight="1" x14ac:dyDescent="0.2">
      <c r="A48" s="111"/>
      <c r="B48" s="111"/>
      <c r="C48" s="113"/>
      <c r="D48" s="113"/>
      <c r="E48" s="113"/>
      <c r="F48" s="121"/>
      <c r="G48" s="111"/>
      <c r="H48" s="111"/>
      <c r="I48" s="111"/>
      <c r="J48" s="111"/>
      <c r="K48" s="111"/>
      <c r="L48" s="111"/>
      <c r="M48" s="111"/>
      <c r="N48" s="111"/>
      <c r="O48" s="111"/>
      <c r="P48" s="111"/>
      <c r="Q48" s="111"/>
      <c r="R48" s="111"/>
      <c r="S48" s="111"/>
      <c r="T48" s="111"/>
      <c r="U48" s="111"/>
      <c r="V48" s="111"/>
      <c r="W48" s="111"/>
      <c r="X48" s="111"/>
      <c r="Y48" s="111"/>
      <c r="Z48" s="111"/>
    </row>
    <row r="49" spans="1:26" ht="12.75" customHeight="1" x14ac:dyDescent="0.2">
      <c r="A49" s="111"/>
      <c r="B49" s="111"/>
      <c r="C49" s="113"/>
      <c r="D49" s="113"/>
      <c r="E49" s="113"/>
      <c r="F49" s="121"/>
      <c r="G49" s="111"/>
      <c r="H49" s="111"/>
      <c r="I49" s="111"/>
      <c r="J49" s="111"/>
      <c r="K49" s="111"/>
      <c r="L49" s="111"/>
      <c r="M49" s="111"/>
      <c r="N49" s="111"/>
      <c r="O49" s="111"/>
      <c r="P49" s="111"/>
      <c r="Q49" s="111"/>
      <c r="R49" s="111"/>
      <c r="S49" s="111"/>
      <c r="T49" s="111"/>
      <c r="U49" s="111"/>
      <c r="V49" s="111"/>
      <c r="W49" s="111"/>
      <c r="X49" s="111"/>
      <c r="Y49" s="111"/>
      <c r="Z49" s="111"/>
    </row>
    <row r="50" spans="1:26" ht="12.75" customHeight="1" x14ac:dyDescent="0.2">
      <c r="A50" s="111"/>
      <c r="B50" s="111"/>
      <c r="C50" s="113"/>
      <c r="D50" s="113"/>
      <c r="E50" s="113"/>
      <c r="F50" s="121"/>
      <c r="G50" s="111"/>
      <c r="H50" s="111"/>
      <c r="I50" s="111"/>
      <c r="J50" s="111"/>
      <c r="K50" s="111"/>
      <c r="L50" s="111"/>
      <c r="M50" s="111"/>
      <c r="N50" s="111"/>
      <c r="O50" s="111"/>
      <c r="P50" s="111"/>
      <c r="Q50" s="111"/>
      <c r="R50" s="111"/>
      <c r="S50" s="111"/>
      <c r="T50" s="111"/>
      <c r="U50" s="111"/>
      <c r="V50" s="111"/>
      <c r="W50" s="111"/>
      <c r="X50" s="111"/>
      <c r="Y50" s="111"/>
      <c r="Z50" s="111"/>
    </row>
    <row r="51" spans="1:26" ht="12.75" customHeight="1" x14ac:dyDescent="0.2">
      <c r="A51" s="111"/>
      <c r="B51" s="111"/>
      <c r="C51" s="113"/>
      <c r="D51" s="113"/>
      <c r="E51" s="113"/>
      <c r="F51" s="121"/>
      <c r="G51" s="111"/>
      <c r="H51" s="111"/>
      <c r="I51" s="111"/>
      <c r="J51" s="111"/>
      <c r="K51" s="111"/>
      <c r="L51" s="111"/>
      <c r="M51" s="111"/>
      <c r="N51" s="111"/>
      <c r="O51" s="111"/>
      <c r="P51" s="111"/>
      <c r="Q51" s="111"/>
      <c r="R51" s="111"/>
      <c r="S51" s="111"/>
      <c r="T51" s="111"/>
      <c r="U51" s="111"/>
      <c r="V51" s="111"/>
      <c r="W51" s="111"/>
      <c r="X51" s="111"/>
      <c r="Y51" s="111"/>
      <c r="Z51" s="111"/>
    </row>
    <row r="52" spans="1:26" ht="12.75" customHeight="1" x14ac:dyDescent="0.2">
      <c r="A52" s="111"/>
      <c r="B52" s="111"/>
      <c r="C52" s="113"/>
      <c r="D52" s="113"/>
      <c r="E52" s="113"/>
      <c r="F52" s="121"/>
      <c r="G52" s="111"/>
      <c r="H52" s="111"/>
      <c r="I52" s="111"/>
      <c r="J52" s="111"/>
      <c r="K52" s="111"/>
      <c r="L52" s="111"/>
      <c r="M52" s="111"/>
      <c r="N52" s="111"/>
      <c r="O52" s="111"/>
      <c r="P52" s="111"/>
      <c r="Q52" s="111"/>
      <c r="R52" s="111"/>
      <c r="S52" s="111"/>
      <c r="T52" s="111"/>
      <c r="U52" s="111"/>
      <c r="V52" s="111"/>
      <c r="W52" s="111"/>
      <c r="X52" s="111"/>
      <c r="Y52" s="111"/>
      <c r="Z52" s="111"/>
    </row>
    <row r="53" spans="1:26" ht="12.75" customHeight="1" x14ac:dyDescent="0.2">
      <c r="A53" s="111"/>
      <c r="B53" s="111"/>
      <c r="C53" s="113"/>
      <c r="D53" s="113"/>
      <c r="E53" s="113"/>
      <c r="F53" s="121"/>
      <c r="G53" s="111"/>
      <c r="H53" s="111"/>
      <c r="I53" s="111"/>
      <c r="J53" s="111"/>
      <c r="K53" s="111"/>
      <c r="L53" s="111"/>
      <c r="M53" s="111"/>
      <c r="N53" s="111"/>
      <c r="O53" s="111"/>
      <c r="P53" s="111"/>
      <c r="Q53" s="111"/>
      <c r="R53" s="111"/>
      <c r="S53" s="111"/>
      <c r="T53" s="111"/>
      <c r="U53" s="111"/>
      <c r="V53" s="111"/>
      <c r="W53" s="111"/>
      <c r="X53" s="111"/>
      <c r="Y53" s="111"/>
      <c r="Z53" s="111"/>
    </row>
    <row r="54" spans="1:26" ht="12.75" customHeight="1" x14ac:dyDescent="0.2">
      <c r="A54" s="111"/>
      <c r="B54" s="111"/>
      <c r="C54" s="113"/>
      <c r="D54" s="113"/>
      <c r="E54" s="113"/>
      <c r="F54" s="121"/>
      <c r="G54" s="111"/>
      <c r="H54" s="111"/>
      <c r="I54" s="111"/>
      <c r="J54" s="111"/>
      <c r="K54" s="111"/>
      <c r="L54" s="111"/>
      <c r="M54" s="111"/>
      <c r="N54" s="111"/>
      <c r="O54" s="111"/>
      <c r="P54" s="111"/>
      <c r="Q54" s="111"/>
      <c r="R54" s="111"/>
      <c r="S54" s="111"/>
      <c r="T54" s="111"/>
      <c r="U54" s="111"/>
      <c r="V54" s="111"/>
      <c r="W54" s="111"/>
      <c r="X54" s="111"/>
      <c r="Y54" s="111"/>
      <c r="Z54" s="111"/>
    </row>
    <row r="55" spans="1:26" ht="12.75" customHeight="1" x14ac:dyDescent="0.2">
      <c r="A55" s="111"/>
      <c r="B55" s="111"/>
      <c r="C55" s="113"/>
      <c r="D55" s="113"/>
      <c r="E55" s="113"/>
      <c r="F55" s="121"/>
      <c r="G55" s="111"/>
      <c r="H55" s="111"/>
      <c r="I55" s="111"/>
      <c r="J55" s="111"/>
      <c r="K55" s="111"/>
      <c r="L55" s="111"/>
      <c r="M55" s="111"/>
      <c r="N55" s="111"/>
      <c r="O55" s="111"/>
      <c r="P55" s="111"/>
      <c r="Q55" s="111"/>
      <c r="R55" s="111"/>
      <c r="S55" s="111"/>
      <c r="T55" s="111"/>
      <c r="U55" s="111"/>
      <c r="V55" s="111"/>
      <c r="W55" s="111"/>
      <c r="X55" s="111"/>
      <c r="Y55" s="111"/>
      <c r="Z55" s="111"/>
    </row>
    <row r="56" spans="1:26" ht="12.75" customHeight="1" x14ac:dyDescent="0.2">
      <c r="A56" s="111"/>
      <c r="B56" s="111"/>
      <c r="C56" s="113"/>
      <c r="D56" s="113"/>
      <c r="E56" s="113"/>
      <c r="F56" s="121"/>
      <c r="G56" s="111"/>
      <c r="H56" s="111"/>
      <c r="I56" s="111"/>
      <c r="J56" s="111"/>
      <c r="K56" s="111"/>
      <c r="L56" s="111"/>
      <c r="M56" s="111"/>
      <c r="N56" s="111"/>
      <c r="O56" s="111"/>
      <c r="P56" s="111"/>
      <c r="Q56" s="111"/>
      <c r="R56" s="111"/>
      <c r="S56" s="111"/>
      <c r="T56" s="111"/>
      <c r="U56" s="111"/>
      <c r="V56" s="111"/>
      <c r="W56" s="111"/>
      <c r="X56" s="111"/>
      <c r="Y56" s="111"/>
      <c r="Z56" s="111"/>
    </row>
    <row r="57" spans="1:26" ht="12.75" customHeight="1" x14ac:dyDescent="0.2">
      <c r="A57" s="111"/>
      <c r="B57" s="111"/>
      <c r="C57" s="113"/>
      <c r="D57" s="113"/>
      <c r="E57" s="113"/>
      <c r="F57" s="121"/>
      <c r="G57" s="111"/>
      <c r="H57" s="111"/>
      <c r="I57" s="111"/>
      <c r="J57" s="111"/>
      <c r="K57" s="111"/>
      <c r="L57" s="111"/>
      <c r="M57" s="111"/>
      <c r="N57" s="111"/>
      <c r="O57" s="111"/>
      <c r="P57" s="111"/>
      <c r="Q57" s="111"/>
      <c r="R57" s="111"/>
      <c r="S57" s="111"/>
      <c r="T57" s="111"/>
      <c r="U57" s="111"/>
      <c r="V57" s="111"/>
      <c r="W57" s="111"/>
      <c r="X57" s="111"/>
      <c r="Y57" s="111"/>
      <c r="Z57" s="111"/>
    </row>
    <row r="58" spans="1:26" ht="12.75" customHeight="1" x14ac:dyDescent="0.2">
      <c r="A58" s="111"/>
      <c r="B58" s="111"/>
      <c r="C58" s="113"/>
      <c r="D58" s="113"/>
      <c r="E58" s="113"/>
      <c r="F58" s="121"/>
      <c r="G58" s="111"/>
      <c r="H58" s="111"/>
      <c r="I58" s="111"/>
      <c r="J58" s="111"/>
      <c r="K58" s="111"/>
      <c r="L58" s="111"/>
      <c r="M58" s="111"/>
      <c r="N58" s="111"/>
      <c r="O58" s="111"/>
      <c r="P58" s="111"/>
      <c r="Q58" s="111"/>
      <c r="R58" s="111"/>
      <c r="S58" s="111"/>
      <c r="T58" s="111"/>
      <c r="U58" s="111"/>
      <c r="V58" s="111"/>
      <c r="W58" s="111"/>
      <c r="X58" s="111"/>
      <c r="Y58" s="111"/>
      <c r="Z58" s="111"/>
    </row>
    <row r="59" spans="1:26" ht="12.75" customHeight="1" x14ac:dyDescent="0.2">
      <c r="A59" s="111"/>
      <c r="B59" s="111"/>
      <c r="C59" s="113"/>
      <c r="D59" s="113"/>
      <c r="E59" s="113"/>
      <c r="F59" s="121"/>
      <c r="G59" s="111"/>
      <c r="H59" s="111"/>
      <c r="I59" s="111"/>
      <c r="J59" s="111"/>
      <c r="K59" s="111"/>
      <c r="L59" s="111"/>
      <c r="M59" s="111"/>
      <c r="N59" s="111"/>
      <c r="O59" s="111"/>
      <c r="P59" s="111"/>
      <c r="Q59" s="111"/>
      <c r="R59" s="111"/>
      <c r="S59" s="111"/>
      <c r="T59" s="111"/>
      <c r="U59" s="111"/>
      <c r="V59" s="111"/>
      <c r="W59" s="111"/>
      <c r="X59" s="111"/>
      <c r="Y59" s="111"/>
      <c r="Z59" s="111"/>
    </row>
    <row r="60" spans="1:26" ht="12.75" customHeight="1" x14ac:dyDescent="0.2">
      <c r="A60" s="111"/>
      <c r="B60" s="111"/>
      <c r="C60" s="113"/>
      <c r="D60" s="113"/>
      <c r="E60" s="113"/>
      <c r="F60" s="121"/>
      <c r="G60" s="111"/>
      <c r="H60" s="111"/>
      <c r="I60" s="111"/>
      <c r="J60" s="111"/>
      <c r="K60" s="111"/>
      <c r="L60" s="111"/>
      <c r="M60" s="111"/>
      <c r="N60" s="111"/>
      <c r="O60" s="111"/>
      <c r="P60" s="111"/>
      <c r="Q60" s="111"/>
      <c r="R60" s="111"/>
      <c r="S60" s="111"/>
      <c r="T60" s="111"/>
      <c r="U60" s="111"/>
      <c r="V60" s="111"/>
      <c r="W60" s="111"/>
      <c r="X60" s="111"/>
      <c r="Y60" s="111"/>
      <c r="Z60" s="111"/>
    </row>
    <row r="61" spans="1:26" ht="12.75" customHeight="1" x14ac:dyDescent="0.2">
      <c r="A61" s="111"/>
      <c r="B61" s="111"/>
      <c r="C61" s="113"/>
      <c r="D61" s="113"/>
      <c r="E61" s="113"/>
      <c r="F61" s="121"/>
      <c r="G61" s="111"/>
      <c r="H61" s="111"/>
      <c r="I61" s="111"/>
      <c r="J61" s="111"/>
      <c r="K61" s="111"/>
      <c r="L61" s="111"/>
      <c r="M61" s="111"/>
      <c r="N61" s="111"/>
      <c r="O61" s="111"/>
      <c r="P61" s="111"/>
      <c r="Q61" s="111"/>
      <c r="R61" s="111"/>
      <c r="S61" s="111"/>
      <c r="T61" s="111"/>
      <c r="U61" s="111"/>
      <c r="V61" s="111"/>
      <c r="W61" s="111"/>
      <c r="X61" s="111"/>
      <c r="Y61" s="111"/>
      <c r="Z61" s="111"/>
    </row>
    <row r="62" spans="1:26" ht="12.75" customHeight="1" x14ac:dyDescent="0.2">
      <c r="A62" s="111"/>
      <c r="B62" s="111"/>
      <c r="C62" s="113"/>
      <c r="D62" s="113"/>
      <c r="E62" s="113"/>
      <c r="F62" s="121"/>
      <c r="G62" s="111"/>
      <c r="H62" s="111"/>
      <c r="I62" s="111"/>
      <c r="J62" s="111"/>
      <c r="K62" s="111"/>
      <c r="L62" s="111"/>
      <c r="M62" s="111"/>
      <c r="N62" s="111"/>
      <c r="O62" s="111"/>
      <c r="P62" s="111"/>
      <c r="Q62" s="111"/>
      <c r="R62" s="111"/>
      <c r="S62" s="111"/>
      <c r="T62" s="111"/>
      <c r="U62" s="111"/>
      <c r="V62" s="111"/>
      <c r="W62" s="111"/>
      <c r="X62" s="111"/>
      <c r="Y62" s="111"/>
      <c r="Z62" s="111"/>
    </row>
    <row r="63" spans="1:26" ht="12.75" customHeight="1" x14ac:dyDescent="0.2">
      <c r="A63" s="111"/>
      <c r="B63" s="111"/>
      <c r="C63" s="113"/>
      <c r="D63" s="113"/>
      <c r="E63" s="113"/>
      <c r="F63" s="121"/>
      <c r="G63" s="111"/>
      <c r="H63" s="111"/>
      <c r="I63" s="111"/>
      <c r="J63" s="111"/>
      <c r="K63" s="111"/>
      <c r="L63" s="111"/>
      <c r="M63" s="111"/>
      <c r="N63" s="111"/>
      <c r="O63" s="111"/>
      <c r="P63" s="111"/>
      <c r="Q63" s="111"/>
      <c r="R63" s="111"/>
      <c r="S63" s="111"/>
      <c r="T63" s="111"/>
      <c r="U63" s="111"/>
      <c r="V63" s="111"/>
      <c r="W63" s="111"/>
      <c r="X63" s="111"/>
      <c r="Y63" s="111"/>
      <c r="Z63" s="111"/>
    </row>
    <row r="64" spans="1:26" ht="12.75" customHeight="1" x14ac:dyDescent="0.2">
      <c r="A64" s="111"/>
      <c r="B64" s="111"/>
      <c r="C64" s="113"/>
      <c r="D64" s="113"/>
      <c r="E64" s="113"/>
      <c r="F64" s="121"/>
      <c r="G64" s="111"/>
      <c r="H64" s="111"/>
      <c r="I64" s="111"/>
      <c r="J64" s="111"/>
      <c r="K64" s="111"/>
      <c r="L64" s="111"/>
      <c r="M64" s="111"/>
      <c r="N64" s="111"/>
      <c r="O64" s="111"/>
      <c r="P64" s="111"/>
      <c r="Q64" s="111"/>
      <c r="R64" s="111"/>
      <c r="S64" s="111"/>
      <c r="T64" s="111"/>
      <c r="U64" s="111"/>
      <c r="V64" s="111"/>
      <c r="W64" s="111"/>
      <c r="X64" s="111"/>
      <c r="Y64" s="111"/>
      <c r="Z64" s="111"/>
    </row>
    <row r="65" spans="1:26" ht="12.75" customHeight="1" x14ac:dyDescent="0.2">
      <c r="A65" s="111"/>
      <c r="B65" s="111"/>
      <c r="C65" s="113"/>
      <c r="D65" s="113"/>
      <c r="E65" s="113"/>
      <c r="F65" s="121"/>
      <c r="G65" s="111"/>
      <c r="H65" s="111"/>
      <c r="I65" s="111"/>
      <c r="J65" s="111"/>
      <c r="K65" s="111"/>
      <c r="L65" s="111"/>
      <c r="M65" s="111"/>
      <c r="N65" s="111"/>
      <c r="O65" s="111"/>
      <c r="P65" s="111"/>
      <c r="Q65" s="111"/>
      <c r="R65" s="111"/>
      <c r="S65" s="111"/>
      <c r="T65" s="111"/>
      <c r="U65" s="111"/>
      <c r="V65" s="111"/>
      <c r="W65" s="111"/>
      <c r="X65" s="111"/>
      <c r="Y65" s="111"/>
      <c r="Z65" s="111"/>
    </row>
    <row r="66" spans="1:26" ht="12.75" customHeight="1" x14ac:dyDescent="0.2">
      <c r="A66" s="111"/>
      <c r="B66" s="111"/>
      <c r="C66" s="113"/>
      <c r="D66" s="113"/>
      <c r="E66" s="113"/>
      <c r="F66" s="121"/>
      <c r="G66" s="111"/>
      <c r="H66" s="111"/>
      <c r="I66" s="111"/>
      <c r="J66" s="111"/>
      <c r="K66" s="111"/>
      <c r="L66" s="111"/>
      <c r="M66" s="111"/>
      <c r="N66" s="111"/>
      <c r="O66" s="111"/>
      <c r="P66" s="111"/>
      <c r="Q66" s="111"/>
      <c r="R66" s="111"/>
      <c r="S66" s="111"/>
      <c r="T66" s="111"/>
      <c r="U66" s="111"/>
      <c r="V66" s="111"/>
      <c r="W66" s="111"/>
      <c r="X66" s="111"/>
      <c r="Y66" s="111"/>
      <c r="Z66" s="111"/>
    </row>
    <row r="67" spans="1:26" ht="12.75" customHeight="1" x14ac:dyDescent="0.2">
      <c r="A67" s="111"/>
      <c r="B67" s="111"/>
      <c r="C67" s="113"/>
      <c r="D67" s="113"/>
      <c r="E67" s="113"/>
      <c r="F67" s="121"/>
      <c r="G67" s="111"/>
      <c r="H67" s="111"/>
      <c r="I67" s="111"/>
      <c r="J67" s="111"/>
      <c r="K67" s="111"/>
      <c r="L67" s="111"/>
      <c r="M67" s="111"/>
      <c r="N67" s="111"/>
      <c r="O67" s="111"/>
      <c r="P67" s="111"/>
      <c r="Q67" s="111"/>
      <c r="R67" s="111"/>
      <c r="S67" s="111"/>
      <c r="T67" s="111"/>
      <c r="U67" s="111"/>
      <c r="V67" s="111"/>
      <c r="W67" s="111"/>
      <c r="X67" s="111"/>
      <c r="Y67" s="111"/>
      <c r="Z67" s="111"/>
    </row>
    <row r="68" spans="1:26" ht="12.75" customHeight="1" x14ac:dyDescent="0.2">
      <c r="A68" s="111"/>
      <c r="B68" s="111"/>
      <c r="C68" s="113"/>
      <c r="D68" s="113"/>
      <c r="E68" s="113"/>
      <c r="F68" s="121"/>
      <c r="G68" s="111"/>
      <c r="H68" s="111"/>
      <c r="I68" s="111"/>
      <c r="J68" s="111"/>
      <c r="K68" s="111"/>
      <c r="L68" s="111"/>
      <c r="M68" s="111"/>
      <c r="N68" s="111"/>
      <c r="O68" s="111"/>
      <c r="P68" s="111"/>
      <c r="Q68" s="111"/>
      <c r="R68" s="111"/>
      <c r="S68" s="111"/>
      <c r="T68" s="111"/>
      <c r="U68" s="111"/>
      <c r="V68" s="111"/>
      <c r="W68" s="111"/>
      <c r="X68" s="111"/>
      <c r="Y68" s="111"/>
      <c r="Z68" s="111"/>
    </row>
    <row r="69" spans="1:26" ht="12.75" customHeight="1" x14ac:dyDescent="0.2">
      <c r="A69" s="111"/>
      <c r="B69" s="111"/>
      <c r="C69" s="113"/>
      <c r="D69" s="113"/>
      <c r="E69" s="113"/>
      <c r="F69" s="121"/>
      <c r="G69" s="111"/>
      <c r="H69" s="111"/>
      <c r="I69" s="111"/>
      <c r="J69" s="111"/>
      <c r="K69" s="111"/>
      <c r="L69" s="111"/>
      <c r="M69" s="111"/>
      <c r="N69" s="111"/>
      <c r="O69" s="111"/>
      <c r="P69" s="111"/>
      <c r="Q69" s="111"/>
      <c r="R69" s="111"/>
      <c r="S69" s="111"/>
      <c r="T69" s="111"/>
      <c r="U69" s="111"/>
      <c r="V69" s="111"/>
      <c r="W69" s="111"/>
      <c r="X69" s="111"/>
      <c r="Y69" s="111"/>
      <c r="Z69" s="111"/>
    </row>
    <row r="70" spans="1:26" ht="12.75" customHeight="1" x14ac:dyDescent="0.2">
      <c r="A70" s="111"/>
      <c r="B70" s="111"/>
      <c r="C70" s="113"/>
      <c r="D70" s="113"/>
      <c r="E70" s="113"/>
      <c r="F70" s="121"/>
      <c r="G70" s="111"/>
      <c r="H70" s="111"/>
      <c r="I70" s="111"/>
      <c r="J70" s="111"/>
      <c r="K70" s="111"/>
      <c r="L70" s="111"/>
      <c r="M70" s="111"/>
      <c r="N70" s="111"/>
      <c r="O70" s="111"/>
      <c r="P70" s="111"/>
      <c r="Q70" s="111"/>
      <c r="R70" s="111"/>
      <c r="S70" s="111"/>
      <c r="T70" s="111"/>
      <c r="U70" s="111"/>
      <c r="V70" s="111"/>
      <c r="W70" s="111"/>
      <c r="X70" s="111"/>
      <c r="Y70" s="111"/>
      <c r="Z70" s="111"/>
    </row>
    <row r="71" spans="1:26" ht="12.75" customHeight="1" x14ac:dyDescent="0.2">
      <c r="A71" s="111"/>
      <c r="B71" s="111"/>
      <c r="C71" s="113"/>
      <c r="D71" s="113"/>
      <c r="E71" s="113"/>
      <c r="F71" s="121"/>
      <c r="G71" s="111"/>
      <c r="H71" s="111"/>
      <c r="I71" s="111"/>
      <c r="J71" s="111"/>
      <c r="K71" s="111"/>
      <c r="L71" s="111"/>
      <c r="M71" s="111"/>
      <c r="N71" s="111"/>
      <c r="O71" s="111"/>
      <c r="P71" s="111"/>
      <c r="Q71" s="111"/>
      <c r="R71" s="111"/>
      <c r="S71" s="111"/>
      <c r="T71" s="111"/>
      <c r="U71" s="111"/>
      <c r="V71" s="111"/>
      <c r="W71" s="111"/>
      <c r="X71" s="111"/>
      <c r="Y71" s="111"/>
      <c r="Z71" s="111"/>
    </row>
    <row r="72" spans="1:26" ht="12.75" customHeight="1" x14ac:dyDescent="0.2">
      <c r="A72" s="111"/>
      <c r="B72" s="111"/>
      <c r="C72" s="113"/>
      <c r="D72" s="113"/>
      <c r="E72" s="113"/>
      <c r="F72" s="121"/>
      <c r="G72" s="111"/>
      <c r="H72" s="111"/>
      <c r="I72" s="111"/>
      <c r="J72" s="111"/>
      <c r="K72" s="111"/>
      <c r="L72" s="111"/>
      <c r="M72" s="111"/>
      <c r="N72" s="111"/>
      <c r="O72" s="111"/>
      <c r="P72" s="111"/>
      <c r="Q72" s="111"/>
      <c r="R72" s="111"/>
      <c r="S72" s="111"/>
      <c r="T72" s="111"/>
      <c r="U72" s="111"/>
      <c r="V72" s="111"/>
      <c r="W72" s="111"/>
      <c r="X72" s="111"/>
      <c r="Y72" s="111"/>
      <c r="Z72" s="111"/>
    </row>
    <row r="73" spans="1:26" ht="12.75" customHeight="1" x14ac:dyDescent="0.2">
      <c r="A73" s="111"/>
      <c r="B73" s="111"/>
      <c r="C73" s="113"/>
      <c r="D73" s="113"/>
      <c r="E73" s="113"/>
      <c r="F73" s="121"/>
      <c r="G73" s="111"/>
      <c r="H73" s="111"/>
      <c r="I73" s="111"/>
      <c r="J73" s="111"/>
      <c r="K73" s="111"/>
      <c r="L73" s="111"/>
      <c r="M73" s="111"/>
      <c r="N73" s="111"/>
      <c r="O73" s="111"/>
      <c r="P73" s="111"/>
      <c r="Q73" s="111"/>
      <c r="R73" s="111"/>
      <c r="S73" s="111"/>
      <c r="T73" s="111"/>
      <c r="U73" s="111"/>
      <c r="V73" s="111"/>
      <c r="W73" s="111"/>
      <c r="X73" s="111"/>
      <c r="Y73" s="111"/>
      <c r="Z73" s="111"/>
    </row>
    <row r="74" spans="1:26" ht="12.75" customHeight="1" x14ac:dyDescent="0.2">
      <c r="A74" s="111"/>
      <c r="B74" s="111"/>
      <c r="C74" s="113"/>
      <c r="D74" s="113"/>
      <c r="E74" s="113"/>
      <c r="F74" s="121"/>
      <c r="G74" s="111"/>
      <c r="H74" s="111"/>
      <c r="I74" s="111"/>
      <c r="J74" s="111"/>
      <c r="K74" s="111"/>
      <c r="L74" s="111"/>
      <c r="M74" s="111"/>
      <c r="N74" s="111"/>
      <c r="O74" s="111"/>
      <c r="P74" s="111"/>
      <c r="Q74" s="111"/>
      <c r="R74" s="111"/>
      <c r="S74" s="111"/>
      <c r="T74" s="111"/>
      <c r="U74" s="111"/>
      <c r="V74" s="111"/>
      <c r="W74" s="111"/>
      <c r="X74" s="111"/>
      <c r="Y74" s="111"/>
      <c r="Z74" s="111"/>
    </row>
    <row r="75" spans="1:26" ht="12.75" customHeight="1" x14ac:dyDescent="0.2">
      <c r="A75" s="111"/>
      <c r="B75" s="111"/>
      <c r="C75" s="113"/>
      <c r="D75" s="113"/>
      <c r="E75" s="113"/>
      <c r="F75" s="121"/>
      <c r="G75" s="111"/>
      <c r="H75" s="111"/>
      <c r="I75" s="111"/>
      <c r="J75" s="111"/>
      <c r="K75" s="111"/>
      <c r="L75" s="111"/>
      <c r="M75" s="111"/>
      <c r="N75" s="111"/>
      <c r="O75" s="111"/>
      <c r="P75" s="111"/>
      <c r="Q75" s="111"/>
      <c r="R75" s="111"/>
      <c r="S75" s="111"/>
      <c r="T75" s="111"/>
      <c r="U75" s="111"/>
      <c r="V75" s="111"/>
      <c r="W75" s="111"/>
      <c r="X75" s="111"/>
      <c r="Y75" s="111"/>
      <c r="Z75" s="111"/>
    </row>
    <row r="76" spans="1:26" ht="12.75" customHeight="1" x14ac:dyDescent="0.2">
      <c r="A76" s="111"/>
      <c r="B76" s="111"/>
      <c r="C76" s="113"/>
      <c r="D76" s="113"/>
      <c r="E76" s="113"/>
      <c r="F76" s="121"/>
      <c r="G76" s="111"/>
      <c r="H76" s="111"/>
      <c r="I76" s="111"/>
      <c r="J76" s="111"/>
      <c r="K76" s="111"/>
      <c r="L76" s="111"/>
      <c r="M76" s="111"/>
      <c r="N76" s="111"/>
      <c r="O76" s="111"/>
      <c r="P76" s="111"/>
      <c r="Q76" s="111"/>
      <c r="R76" s="111"/>
      <c r="S76" s="111"/>
      <c r="T76" s="111"/>
      <c r="U76" s="111"/>
      <c r="V76" s="111"/>
      <c r="W76" s="111"/>
      <c r="X76" s="111"/>
      <c r="Y76" s="111"/>
      <c r="Z76" s="111"/>
    </row>
    <row r="77" spans="1:26" ht="12.75" customHeight="1" x14ac:dyDescent="0.2">
      <c r="A77" s="111"/>
      <c r="B77" s="111"/>
      <c r="C77" s="113"/>
      <c r="D77" s="113"/>
      <c r="E77" s="113"/>
      <c r="F77" s="121"/>
      <c r="G77" s="111"/>
      <c r="H77" s="111"/>
      <c r="I77" s="111"/>
      <c r="J77" s="111"/>
      <c r="K77" s="111"/>
      <c r="L77" s="111"/>
      <c r="M77" s="111"/>
      <c r="N77" s="111"/>
      <c r="O77" s="111"/>
      <c r="P77" s="111"/>
      <c r="Q77" s="111"/>
      <c r="R77" s="111"/>
      <c r="S77" s="111"/>
      <c r="T77" s="111"/>
      <c r="U77" s="111"/>
      <c r="V77" s="111"/>
      <c r="W77" s="111"/>
      <c r="X77" s="111"/>
      <c r="Y77" s="111"/>
      <c r="Z77" s="111"/>
    </row>
    <row r="78" spans="1:26" ht="12.75" customHeight="1" x14ac:dyDescent="0.2">
      <c r="A78" s="111"/>
      <c r="B78" s="111"/>
      <c r="C78" s="113"/>
      <c r="D78" s="113"/>
      <c r="E78" s="113"/>
      <c r="F78" s="121"/>
      <c r="G78" s="111"/>
      <c r="H78" s="111"/>
      <c r="I78" s="111"/>
      <c r="J78" s="111"/>
      <c r="K78" s="111"/>
      <c r="L78" s="111"/>
      <c r="M78" s="111"/>
      <c r="N78" s="111"/>
      <c r="O78" s="111"/>
      <c r="P78" s="111"/>
      <c r="Q78" s="111"/>
      <c r="R78" s="111"/>
      <c r="S78" s="111"/>
      <c r="T78" s="111"/>
      <c r="U78" s="111"/>
      <c r="V78" s="111"/>
      <c r="W78" s="111"/>
      <c r="X78" s="111"/>
      <c r="Y78" s="111"/>
      <c r="Z78" s="111"/>
    </row>
    <row r="79" spans="1:26" ht="12.75" customHeight="1" x14ac:dyDescent="0.2">
      <c r="A79" s="111"/>
      <c r="B79" s="111"/>
      <c r="C79" s="113"/>
      <c r="D79" s="113"/>
      <c r="E79" s="113"/>
      <c r="F79" s="121"/>
      <c r="G79" s="111"/>
      <c r="H79" s="111"/>
      <c r="I79" s="111"/>
      <c r="J79" s="111"/>
      <c r="K79" s="111"/>
      <c r="L79" s="111"/>
      <c r="M79" s="111"/>
      <c r="N79" s="111"/>
      <c r="O79" s="111"/>
      <c r="P79" s="111"/>
      <c r="Q79" s="111"/>
      <c r="R79" s="111"/>
      <c r="S79" s="111"/>
      <c r="T79" s="111"/>
      <c r="U79" s="111"/>
      <c r="V79" s="111"/>
      <c r="W79" s="111"/>
      <c r="X79" s="111"/>
      <c r="Y79" s="111"/>
      <c r="Z79" s="111"/>
    </row>
    <row r="80" spans="1:26" ht="12.75" customHeight="1" x14ac:dyDescent="0.2">
      <c r="A80" s="111"/>
      <c r="B80" s="111"/>
      <c r="C80" s="113"/>
      <c r="D80" s="113"/>
      <c r="E80" s="113"/>
      <c r="F80" s="121"/>
      <c r="G80" s="111"/>
      <c r="H80" s="111"/>
      <c r="I80" s="111"/>
      <c r="J80" s="111"/>
      <c r="K80" s="111"/>
      <c r="L80" s="111"/>
      <c r="M80" s="111"/>
      <c r="N80" s="111"/>
      <c r="O80" s="111"/>
      <c r="P80" s="111"/>
      <c r="Q80" s="111"/>
      <c r="R80" s="111"/>
      <c r="S80" s="111"/>
      <c r="T80" s="111"/>
      <c r="U80" s="111"/>
      <c r="V80" s="111"/>
      <c r="W80" s="111"/>
      <c r="X80" s="111"/>
      <c r="Y80" s="111"/>
      <c r="Z80" s="111"/>
    </row>
    <row r="81" spans="1:26" ht="12.75" customHeight="1" x14ac:dyDescent="0.2">
      <c r="A81" s="111"/>
      <c r="B81" s="111"/>
      <c r="C81" s="113"/>
      <c r="D81" s="113"/>
      <c r="E81" s="113"/>
      <c r="F81" s="121"/>
      <c r="G81" s="111"/>
      <c r="H81" s="111"/>
      <c r="I81" s="111"/>
      <c r="J81" s="111"/>
      <c r="K81" s="111"/>
      <c r="L81" s="111"/>
      <c r="M81" s="111"/>
      <c r="N81" s="111"/>
      <c r="O81" s="111"/>
      <c r="P81" s="111"/>
      <c r="Q81" s="111"/>
      <c r="R81" s="111"/>
      <c r="S81" s="111"/>
      <c r="T81" s="111"/>
      <c r="U81" s="111"/>
      <c r="V81" s="111"/>
      <c r="W81" s="111"/>
      <c r="X81" s="111"/>
      <c r="Y81" s="111"/>
      <c r="Z81" s="111"/>
    </row>
    <row r="82" spans="1:26" ht="12.75" customHeight="1" x14ac:dyDescent="0.2">
      <c r="A82" s="111"/>
      <c r="B82" s="111"/>
      <c r="C82" s="113"/>
      <c r="D82" s="113"/>
      <c r="E82" s="113"/>
      <c r="F82" s="121"/>
      <c r="G82" s="111"/>
      <c r="H82" s="111"/>
      <c r="I82" s="111"/>
      <c r="J82" s="111"/>
      <c r="K82" s="111"/>
      <c r="L82" s="111"/>
      <c r="M82" s="111"/>
      <c r="N82" s="111"/>
      <c r="O82" s="111"/>
      <c r="P82" s="111"/>
      <c r="Q82" s="111"/>
      <c r="R82" s="111"/>
      <c r="S82" s="111"/>
      <c r="T82" s="111"/>
      <c r="U82" s="111"/>
      <c r="V82" s="111"/>
      <c r="W82" s="111"/>
      <c r="X82" s="111"/>
      <c r="Y82" s="111"/>
      <c r="Z82" s="111"/>
    </row>
    <row r="83" spans="1:26" ht="12.75" customHeight="1" x14ac:dyDescent="0.2">
      <c r="A83" s="111"/>
      <c r="B83" s="111"/>
      <c r="C83" s="113"/>
      <c r="D83" s="113"/>
      <c r="E83" s="113"/>
      <c r="F83" s="121"/>
      <c r="G83" s="111"/>
      <c r="H83" s="111"/>
      <c r="I83" s="111"/>
      <c r="J83" s="111"/>
      <c r="K83" s="111"/>
      <c r="L83" s="111"/>
      <c r="M83" s="111"/>
      <c r="N83" s="111"/>
      <c r="O83" s="111"/>
      <c r="P83" s="111"/>
      <c r="Q83" s="111"/>
      <c r="R83" s="111"/>
      <c r="S83" s="111"/>
      <c r="T83" s="111"/>
      <c r="U83" s="111"/>
      <c r="V83" s="111"/>
      <c r="W83" s="111"/>
      <c r="X83" s="111"/>
      <c r="Y83" s="111"/>
      <c r="Z83" s="111"/>
    </row>
    <row r="84" spans="1:26" ht="12.75" customHeight="1" x14ac:dyDescent="0.2">
      <c r="A84" s="111"/>
      <c r="B84" s="111"/>
      <c r="C84" s="113"/>
      <c r="D84" s="113"/>
      <c r="E84" s="113"/>
      <c r="F84" s="121"/>
      <c r="G84" s="111"/>
      <c r="H84" s="111"/>
      <c r="I84" s="111"/>
      <c r="J84" s="111"/>
      <c r="K84" s="111"/>
      <c r="L84" s="111"/>
      <c r="M84" s="111"/>
      <c r="N84" s="111"/>
      <c r="O84" s="111"/>
      <c r="P84" s="111"/>
      <c r="Q84" s="111"/>
      <c r="R84" s="111"/>
      <c r="S84" s="111"/>
      <c r="T84" s="111"/>
      <c r="U84" s="111"/>
      <c r="V84" s="111"/>
      <c r="W84" s="111"/>
      <c r="X84" s="111"/>
      <c r="Y84" s="111"/>
      <c r="Z84" s="111"/>
    </row>
    <row r="85" spans="1:26" ht="12.75" customHeight="1" x14ac:dyDescent="0.2">
      <c r="A85" s="111"/>
      <c r="B85" s="111"/>
      <c r="C85" s="113"/>
      <c r="D85" s="113"/>
      <c r="E85" s="113"/>
      <c r="F85" s="121"/>
      <c r="G85" s="111"/>
      <c r="H85" s="111"/>
      <c r="I85" s="111"/>
      <c r="J85" s="111"/>
      <c r="K85" s="111"/>
      <c r="L85" s="111"/>
      <c r="M85" s="111"/>
      <c r="N85" s="111"/>
      <c r="O85" s="111"/>
      <c r="P85" s="111"/>
      <c r="Q85" s="111"/>
      <c r="R85" s="111"/>
      <c r="S85" s="111"/>
      <c r="T85" s="111"/>
      <c r="U85" s="111"/>
      <c r="V85" s="111"/>
      <c r="W85" s="111"/>
      <c r="X85" s="111"/>
      <c r="Y85" s="111"/>
      <c r="Z85" s="111"/>
    </row>
    <row r="86" spans="1:26" ht="12.75" customHeight="1" x14ac:dyDescent="0.2">
      <c r="A86" s="111"/>
      <c r="B86" s="111"/>
      <c r="C86" s="113"/>
      <c r="D86" s="113"/>
      <c r="E86" s="113"/>
      <c r="F86" s="121"/>
      <c r="G86" s="111"/>
      <c r="H86" s="111"/>
      <c r="I86" s="111"/>
      <c r="J86" s="111"/>
      <c r="K86" s="111"/>
      <c r="L86" s="111"/>
      <c r="M86" s="111"/>
      <c r="N86" s="111"/>
      <c r="O86" s="111"/>
      <c r="P86" s="111"/>
      <c r="Q86" s="111"/>
      <c r="R86" s="111"/>
      <c r="S86" s="111"/>
      <c r="T86" s="111"/>
      <c r="U86" s="111"/>
      <c r="V86" s="111"/>
      <c r="W86" s="111"/>
      <c r="X86" s="111"/>
      <c r="Y86" s="111"/>
      <c r="Z86" s="111"/>
    </row>
    <row r="87" spans="1:26" ht="12.75" customHeight="1" x14ac:dyDescent="0.2">
      <c r="A87" s="111"/>
      <c r="B87" s="111"/>
      <c r="C87" s="113"/>
      <c r="D87" s="113"/>
      <c r="E87" s="113"/>
      <c r="F87" s="121"/>
      <c r="G87" s="111"/>
      <c r="H87" s="111"/>
      <c r="I87" s="111"/>
      <c r="J87" s="111"/>
      <c r="K87" s="111"/>
      <c r="L87" s="111"/>
      <c r="M87" s="111"/>
      <c r="N87" s="111"/>
      <c r="O87" s="111"/>
      <c r="P87" s="111"/>
      <c r="Q87" s="111"/>
      <c r="R87" s="111"/>
      <c r="S87" s="111"/>
      <c r="T87" s="111"/>
      <c r="U87" s="111"/>
      <c r="V87" s="111"/>
      <c r="W87" s="111"/>
      <c r="X87" s="111"/>
      <c r="Y87" s="111"/>
      <c r="Z87" s="111"/>
    </row>
    <row r="88" spans="1:26" ht="12.75" customHeight="1" x14ac:dyDescent="0.2">
      <c r="A88" s="111"/>
      <c r="B88" s="111"/>
      <c r="C88" s="113"/>
      <c r="D88" s="113"/>
      <c r="E88" s="113"/>
      <c r="F88" s="121"/>
      <c r="G88" s="111"/>
      <c r="H88" s="111"/>
      <c r="I88" s="111"/>
      <c r="J88" s="111"/>
      <c r="K88" s="111"/>
      <c r="L88" s="111"/>
      <c r="M88" s="111"/>
      <c r="N88" s="111"/>
      <c r="O88" s="111"/>
      <c r="P88" s="111"/>
      <c r="Q88" s="111"/>
      <c r="R88" s="111"/>
      <c r="S88" s="111"/>
      <c r="T88" s="111"/>
      <c r="U88" s="111"/>
      <c r="V88" s="111"/>
      <c r="W88" s="111"/>
      <c r="X88" s="111"/>
      <c r="Y88" s="111"/>
      <c r="Z88" s="111"/>
    </row>
    <row r="89" spans="1:26" ht="12.75" customHeight="1" x14ac:dyDescent="0.2">
      <c r="A89" s="111"/>
      <c r="B89" s="111"/>
      <c r="C89" s="113"/>
      <c r="D89" s="113"/>
      <c r="E89" s="113"/>
      <c r="F89" s="121"/>
      <c r="G89" s="111"/>
      <c r="H89" s="111"/>
      <c r="I89" s="111"/>
      <c r="J89" s="111"/>
      <c r="K89" s="111"/>
      <c r="L89" s="111"/>
      <c r="M89" s="111"/>
      <c r="N89" s="111"/>
      <c r="O89" s="111"/>
      <c r="P89" s="111"/>
      <c r="Q89" s="111"/>
      <c r="R89" s="111"/>
      <c r="S89" s="111"/>
      <c r="T89" s="111"/>
      <c r="U89" s="111"/>
      <c r="V89" s="111"/>
      <c r="W89" s="111"/>
      <c r="X89" s="111"/>
      <c r="Y89" s="111"/>
      <c r="Z89" s="111"/>
    </row>
    <row r="90" spans="1:26" ht="12.75" customHeight="1" x14ac:dyDescent="0.2">
      <c r="A90" s="111"/>
      <c r="B90" s="111"/>
      <c r="C90" s="113"/>
      <c r="D90" s="113"/>
      <c r="E90" s="113"/>
      <c r="F90" s="121"/>
      <c r="G90" s="111"/>
      <c r="H90" s="111"/>
      <c r="I90" s="111"/>
      <c r="J90" s="111"/>
      <c r="K90" s="111"/>
      <c r="L90" s="111"/>
      <c r="M90" s="111"/>
      <c r="N90" s="111"/>
      <c r="O90" s="111"/>
      <c r="P90" s="111"/>
      <c r="Q90" s="111"/>
      <c r="R90" s="111"/>
      <c r="S90" s="111"/>
      <c r="T90" s="111"/>
      <c r="U90" s="111"/>
      <c r="V90" s="111"/>
      <c r="W90" s="111"/>
      <c r="X90" s="111"/>
      <c r="Y90" s="111"/>
      <c r="Z90" s="111"/>
    </row>
    <row r="91" spans="1:26" ht="12.75" customHeight="1" x14ac:dyDescent="0.2">
      <c r="A91" s="111"/>
      <c r="B91" s="111"/>
      <c r="C91" s="113"/>
      <c r="D91" s="113"/>
      <c r="E91" s="113"/>
      <c r="F91" s="121"/>
      <c r="G91" s="111"/>
      <c r="H91" s="111"/>
      <c r="I91" s="111"/>
      <c r="J91" s="111"/>
      <c r="K91" s="111"/>
      <c r="L91" s="111"/>
      <c r="M91" s="111"/>
      <c r="N91" s="111"/>
      <c r="O91" s="111"/>
      <c r="P91" s="111"/>
      <c r="Q91" s="111"/>
      <c r="R91" s="111"/>
      <c r="S91" s="111"/>
      <c r="T91" s="111"/>
      <c r="U91" s="111"/>
      <c r="V91" s="111"/>
      <c r="W91" s="111"/>
      <c r="X91" s="111"/>
      <c r="Y91" s="111"/>
      <c r="Z91" s="111"/>
    </row>
    <row r="92" spans="1:26" ht="12.75" customHeight="1" x14ac:dyDescent="0.2">
      <c r="A92" s="111"/>
      <c r="B92" s="111"/>
      <c r="C92" s="113"/>
      <c r="D92" s="113"/>
      <c r="E92" s="113"/>
      <c r="F92" s="121"/>
      <c r="G92" s="111"/>
      <c r="H92" s="111"/>
      <c r="I92" s="111"/>
      <c r="J92" s="111"/>
      <c r="K92" s="111"/>
      <c r="L92" s="111"/>
      <c r="M92" s="111"/>
      <c r="N92" s="111"/>
      <c r="O92" s="111"/>
      <c r="P92" s="111"/>
      <c r="Q92" s="111"/>
      <c r="R92" s="111"/>
      <c r="S92" s="111"/>
      <c r="T92" s="111"/>
      <c r="U92" s="111"/>
      <c r="V92" s="111"/>
      <c r="W92" s="111"/>
      <c r="X92" s="111"/>
      <c r="Y92" s="111"/>
      <c r="Z92" s="111"/>
    </row>
    <row r="93" spans="1:26" ht="12.75" customHeight="1" x14ac:dyDescent="0.2">
      <c r="A93" s="111"/>
      <c r="B93" s="111"/>
      <c r="C93" s="113"/>
      <c r="D93" s="113"/>
      <c r="E93" s="113"/>
      <c r="F93" s="121"/>
      <c r="G93" s="111"/>
      <c r="H93" s="111"/>
      <c r="I93" s="111"/>
      <c r="J93" s="111"/>
      <c r="K93" s="111"/>
      <c r="L93" s="111"/>
      <c r="M93" s="111"/>
      <c r="N93" s="111"/>
      <c r="O93" s="111"/>
      <c r="P93" s="111"/>
      <c r="Q93" s="111"/>
      <c r="R93" s="111"/>
      <c r="S93" s="111"/>
      <c r="T93" s="111"/>
      <c r="U93" s="111"/>
      <c r="V93" s="111"/>
      <c r="W93" s="111"/>
      <c r="X93" s="111"/>
      <c r="Y93" s="111"/>
      <c r="Z93" s="111"/>
    </row>
    <row r="94" spans="1:26" ht="12.75" customHeight="1" x14ac:dyDescent="0.2">
      <c r="A94" s="111"/>
      <c r="B94" s="111"/>
      <c r="C94" s="113"/>
      <c r="D94" s="113"/>
      <c r="E94" s="113"/>
      <c r="F94" s="121"/>
      <c r="G94" s="111"/>
      <c r="H94" s="111"/>
      <c r="I94" s="111"/>
      <c r="J94" s="111"/>
      <c r="K94" s="111"/>
      <c r="L94" s="111"/>
      <c r="M94" s="111"/>
      <c r="N94" s="111"/>
      <c r="O94" s="111"/>
      <c r="P94" s="111"/>
      <c r="Q94" s="111"/>
      <c r="R94" s="111"/>
      <c r="S94" s="111"/>
      <c r="T94" s="111"/>
      <c r="U94" s="111"/>
      <c r="V94" s="111"/>
      <c r="W94" s="111"/>
      <c r="X94" s="111"/>
      <c r="Y94" s="111"/>
      <c r="Z94" s="111"/>
    </row>
    <row r="95" spans="1:26" ht="12.75" customHeight="1" x14ac:dyDescent="0.2">
      <c r="A95" s="111"/>
      <c r="B95" s="111"/>
      <c r="C95" s="113"/>
      <c r="D95" s="113"/>
      <c r="E95" s="113"/>
      <c r="F95" s="121"/>
      <c r="G95" s="111"/>
      <c r="H95" s="111"/>
      <c r="I95" s="111"/>
      <c r="J95" s="111"/>
      <c r="K95" s="111"/>
      <c r="L95" s="111"/>
      <c r="M95" s="111"/>
      <c r="N95" s="111"/>
      <c r="O95" s="111"/>
      <c r="P95" s="111"/>
      <c r="Q95" s="111"/>
      <c r="R95" s="111"/>
      <c r="S95" s="111"/>
      <c r="T95" s="111"/>
      <c r="U95" s="111"/>
      <c r="V95" s="111"/>
      <c r="W95" s="111"/>
      <c r="X95" s="111"/>
      <c r="Y95" s="111"/>
      <c r="Z95" s="111"/>
    </row>
    <row r="96" spans="1:26" ht="12.75" customHeight="1" x14ac:dyDescent="0.2">
      <c r="A96" s="111"/>
      <c r="B96" s="111"/>
      <c r="C96" s="113"/>
      <c r="D96" s="113"/>
      <c r="E96" s="113"/>
      <c r="F96" s="121"/>
      <c r="G96" s="111"/>
      <c r="H96" s="111"/>
      <c r="I96" s="111"/>
      <c r="J96" s="111"/>
      <c r="K96" s="111"/>
      <c r="L96" s="111"/>
      <c r="M96" s="111"/>
      <c r="N96" s="111"/>
      <c r="O96" s="111"/>
      <c r="P96" s="111"/>
      <c r="Q96" s="111"/>
      <c r="R96" s="111"/>
      <c r="S96" s="111"/>
      <c r="T96" s="111"/>
      <c r="U96" s="111"/>
      <c r="V96" s="111"/>
      <c r="W96" s="111"/>
      <c r="X96" s="111"/>
      <c r="Y96" s="111"/>
      <c r="Z96" s="111"/>
    </row>
    <row r="97" spans="1:26" ht="12.75" customHeight="1" x14ac:dyDescent="0.2">
      <c r="A97" s="111"/>
      <c r="B97" s="111"/>
      <c r="C97" s="113"/>
      <c r="D97" s="113"/>
      <c r="E97" s="113"/>
      <c r="F97" s="121"/>
      <c r="G97" s="111"/>
      <c r="H97" s="111"/>
      <c r="I97" s="111"/>
      <c r="J97" s="111"/>
      <c r="K97" s="111"/>
      <c r="L97" s="111"/>
      <c r="M97" s="111"/>
      <c r="N97" s="111"/>
      <c r="O97" s="111"/>
      <c r="P97" s="111"/>
      <c r="Q97" s="111"/>
      <c r="R97" s="111"/>
      <c r="S97" s="111"/>
      <c r="T97" s="111"/>
      <c r="U97" s="111"/>
      <c r="V97" s="111"/>
      <c r="W97" s="111"/>
      <c r="X97" s="111"/>
      <c r="Y97" s="111"/>
      <c r="Z97" s="111"/>
    </row>
    <row r="98" spans="1:26" ht="12.75" customHeight="1" x14ac:dyDescent="0.2">
      <c r="A98" s="111"/>
      <c r="B98" s="111"/>
      <c r="C98" s="113"/>
      <c r="D98" s="113"/>
      <c r="E98" s="113"/>
      <c r="F98" s="121"/>
      <c r="G98" s="111"/>
      <c r="H98" s="111"/>
      <c r="I98" s="111"/>
      <c r="J98" s="111"/>
      <c r="K98" s="111"/>
      <c r="L98" s="111"/>
      <c r="M98" s="111"/>
      <c r="N98" s="111"/>
      <c r="O98" s="111"/>
      <c r="P98" s="111"/>
      <c r="Q98" s="111"/>
      <c r="R98" s="111"/>
      <c r="S98" s="111"/>
      <c r="T98" s="111"/>
      <c r="U98" s="111"/>
      <c r="V98" s="111"/>
      <c r="W98" s="111"/>
      <c r="X98" s="111"/>
      <c r="Y98" s="111"/>
      <c r="Z98" s="111"/>
    </row>
    <row r="99" spans="1:26" ht="12.75" customHeight="1" x14ac:dyDescent="0.2">
      <c r="A99" s="111"/>
      <c r="B99" s="111"/>
      <c r="C99" s="113"/>
      <c r="D99" s="113"/>
      <c r="E99" s="113"/>
      <c r="F99" s="121"/>
      <c r="G99" s="111"/>
      <c r="H99" s="111"/>
      <c r="I99" s="111"/>
      <c r="J99" s="111"/>
      <c r="K99" s="111"/>
      <c r="L99" s="111"/>
      <c r="M99" s="111"/>
      <c r="N99" s="111"/>
      <c r="O99" s="111"/>
      <c r="P99" s="111"/>
      <c r="Q99" s="111"/>
      <c r="R99" s="111"/>
      <c r="S99" s="111"/>
      <c r="T99" s="111"/>
      <c r="U99" s="111"/>
      <c r="V99" s="111"/>
      <c r="W99" s="111"/>
      <c r="X99" s="111"/>
      <c r="Y99" s="111"/>
      <c r="Z99" s="111"/>
    </row>
    <row r="100" spans="1:26" ht="12.75" customHeight="1" x14ac:dyDescent="0.2">
      <c r="A100" s="111"/>
      <c r="B100" s="111"/>
      <c r="C100" s="113"/>
      <c r="D100" s="113"/>
      <c r="E100" s="113"/>
      <c r="F100" s="12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2.75" customHeight="1" x14ac:dyDescent="0.2">
      <c r="A101" s="111"/>
      <c r="B101" s="111"/>
      <c r="C101" s="113"/>
      <c r="D101" s="113"/>
      <c r="E101" s="113"/>
      <c r="F101" s="121"/>
      <c r="G101" s="111"/>
      <c r="H101" s="111"/>
      <c r="I101" s="111"/>
      <c r="J101" s="111"/>
      <c r="K101" s="111"/>
      <c r="L101" s="111"/>
      <c r="M101" s="111"/>
      <c r="N101" s="111"/>
      <c r="O101" s="111"/>
      <c r="P101" s="111"/>
      <c r="Q101" s="111"/>
      <c r="R101" s="111"/>
      <c r="S101" s="111"/>
      <c r="T101" s="111"/>
      <c r="U101" s="111"/>
      <c r="V101" s="111"/>
      <c r="W101" s="111"/>
      <c r="X101" s="111"/>
      <c r="Y101" s="111"/>
      <c r="Z101" s="111"/>
    </row>
    <row r="102" spans="1:26" ht="12.75" customHeight="1" x14ac:dyDescent="0.2">
      <c r="A102" s="111"/>
      <c r="B102" s="111"/>
      <c r="C102" s="113"/>
      <c r="D102" s="113"/>
      <c r="E102" s="113"/>
      <c r="F102" s="121"/>
      <c r="G102" s="111"/>
      <c r="H102" s="111"/>
      <c r="I102" s="111"/>
      <c r="J102" s="111"/>
      <c r="K102" s="111"/>
      <c r="L102" s="111"/>
      <c r="M102" s="111"/>
      <c r="N102" s="111"/>
      <c r="O102" s="111"/>
      <c r="P102" s="111"/>
      <c r="Q102" s="111"/>
      <c r="R102" s="111"/>
      <c r="S102" s="111"/>
      <c r="T102" s="111"/>
      <c r="U102" s="111"/>
      <c r="V102" s="111"/>
      <c r="W102" s="111"/>
      <c r="X102" s="111"/>
      <c r="Y102" s="111"/>
      <c r="Z102" s="111"/>
    </row>
    <row r="103" spans="1:26" ht="12.75" customHeight="1" x14ac:dyDescent="0.2">
      <c r="A103" s="111"/>
      <c r="B103" s="111"/>
      <c r="C103" s="113"/>
      <c r="D103" s="113"/>
      <c r="E103" s="113"/>
      <c r="F103" s="121"/>
      <c r="G103" s="111"/>
      <c r="H103" s="111"/>
      <c r="I103" s="111"/>
      <c r="J103" s="111"/>
      <c r="K103" s="111"/>
      <c r="L103" s="111"/>
      <c r="M103" s="111"/>
      <c r="N103" s="111"/>
      <c r="O103" s="111"/>
      <c r="P103" s="111"/>
      <c r="Q103" s="111"/>
      <c r="R103" s="111"/>
      <c r="S103" s="111"/>
      <c r="T103" s="111"/>
      <c r="U103" s="111"/>
      <c r="V103" s="111"/>
      <c r="W103" s="111"/>
      <c r="X103" s="111"/>
      <c r="Y103" s="111"/>
      <c r="Z103" s="111"/>
    </row>
    <row r="104" spans="1:26" ht="12.75" customHeight="1" x14ac:dyDescent="0.2">
      <c r="A104" s="111"/>
      <c r="B104" s="111"/>
      <c r="C104" s="113"/>
      <c r="D104" s="113"/>
      <c r="E104" s="113"/>
      <c r="F104" s="121"/>
      <c r="G104" s="111"/>
      <c r="H104" s="111"/>
      <c r="I104" s="111"/>
      <c r="J104" s="111"/>
      <c r="K104" s="111"/>
      <c r="L104" s="111"/>
      <c r="M104" s="111"/>
      <c r="N104" s="111"/>
      <c r="O104" s="111"/>
      <c r="P104" s="111"/>
      <c r="Q104" s="111"/>
      <c r="R104" s="111"/>
      <c r="S104" s="111"/>
      <c r="T104" s="111"/>
      <c r="U104" s="111"/>
      <c r="V104" s="111"/>
      <c r="W104" s="111"/>
      <c r="X104" s="111"/>
      <c r="Y104" s="111"/>
      <c r="Z104" s="111"/>
    </row>
    <row r="105" spans="1:26" ht="12.75" customHeight="1" x14ac:dyDescent="0.2">
      <c r="A105" s="111"/>
      <c r="B105" s="111"/>
      <c r="C105" s="113"/>
      <c r="D105" s="113"/>
      <c r="E105" s="113"/>
      <c r="F105" s="121"/>
      <c r="G105" s="111"/>
      <c r="H105" s="111"/>
      <c r="I105" s="111"/>
      <c r="J105" s="111"/>
      <c r="K105" s="111"/>
      <c r="L105" s="111"/>
      <c r="M105" s="111"/>
      <c r="N105" s="111"/>
      <c r="O105" s="111"/>
      <c r="P105" s="111"/>
      <c r="Q105" s="111"/>
      <c r="R105" s="111"/>
      <c r="S105" s="111"/>
      <c r="T105" s="111"/>
      <c r="U105" s="111"/>
      <c r="V105" s="111"/>
      <c r="W105" s="111"/>
      <c r="X105" s="111"/>
      <c r="Y105" s="111"/>
      <c r="Z105" s="111"/>
    </row>
    <row r="106" spans="1:26" ht="12.75" customHeight="1" x14ac:dyDescent="0.2">
      <c r="A106" s="111"/>
      <c r="B106" s="111"/>
      <c r="C106" s="113"/>
      <c r="D106" s="113"/>
      <c r="E106" s="113"/>
      <c r="F106" s="121"/>
      <c r="G106" s="111"/>
      <c r="H106" s="111"/>
      <c r="I106" s="111"/>
      <c r="J106" s="111"/>
      <c r="K106" s="111"/>
      <c r="L106" s="111"/>
      <c r="M106" s="111"/>
      <c r="N106" s="111"/>
      <c r="O106" s="111"/>
      <c r="P106" s="111"/>
      <c r="Q106" s="111"/>
      <c r="R106" s="111"/>
      <c r="S106" s="111"/>
      <c r="T106" s="111"/>
      <c r="U106" s="111"/>
      <c r="V106" s="111"/>
      <c r="W106" s="111"/>
      <c r="X106" s="111"/>
      <c r="Y106" s="111"/>
      <c r="Z106" s="111"/>
    </row>
    <row r="107" spans="1:26" ht="12.75" customHeight="1" x14ac:dyDescent="0.2">
      <c r="A107" s="111"/>
      <c r="B107" s="111"/>
      <c r="C107" s="113"/>
      <c r="D107" s="113"/>
      <c r="E107" s="113"/>
      <c r="F107" s="121"/>
      <c r="G107" s="111"/>
      <c r="H107" s="111"/>
      <c r="I107" s="111"/>
      <c r="J107" s="111"/>
      <c r="K107" s="111"/>
      <c r="L107" s="111"/>
      <c r="M107" s="111"/>
      <c r="N107" s="111"/>
      <c r="O107" s="111"/>
      <c r="P107" s="111"/>
      <c r="Q107" s="111"/>
      <c r="R107" s="111"/>
      <c r="S107" s="111"/>
      <c r="T107" s="111"/>
      <c r="U107" s="111"/>
      <c r="V107" s="111"/>
      <c r="W107" s="111"/>
      <c r="X107" s="111"/>
      <c r="Y107" s="111"/>
      <c r="Z107" s="111"/>
    </row>
    <row r="108" spans="1:26" ht="12.75" customHeight="1" x14ac:dyDescent="0.2">
      <c r="A108" s="111"/>
      <c r="B108" s="111"/>
      <c r="C108" s="113"/>
      <c r="D108" s="113"/>
      <c r="E108" s="113"/>
      <c r="F108" s="121"/>
      <c r="G108" s="111"/>
      <c r="H108" s="111"/>
      <c r="I108" s="111"/>
      <c r="J108" s="111"/>
      <c r="K108" s="111"/>
      <c r="L108" s="111"/>
      <c r="M108" s="111"/>
      <c r="N108" s="111"/>
      <c r="O108" s="111"/>
      <c r="P108" s="111"/>
      <c r="Q108" s="111"/>
      <c r="R108" s="111"/>
      <c r="S108" s="111"/>
      <c r="T108" s="111"/>
      <c r="U108" s="111"/>
      <c r="V108" s="111"/>
      <c r="W108" s="111"/>
      <c r="X108" s="111"/>
      <c r="Y108" s="111"/>
      <c r="Z108" s="111"/>
    </row>
    <row r="109" spans="1:26" ht="12.75" customHeight="1" x14ac:dyDescent="0.2">
      <c r="A109" s="111"/>
      <c r="B109" s="111"/>
      <c r="C109" s="113"/>
      <c r="D109" s="113"/>
      <c r="E109" s="113"/>
      <c r="F109" s="121"/>
      <c r="G109" s="111"/>
      <c r="H109" s="111"/>
      <c r="I109" s="111"/>
      <c r="J109" s="111"/>
      <c r="K109" s="111"/>
      <c r="L109" s="111"/>
      <c r="M109" s="111"/>
      <c r="N109" s="111"/>
      <c r="O109" s="111"/>
      <c r="P109" s="111"/>
      <c r="Q109" s="111"/>
      <c r="R109" s="111"/>
      <c r="S109" s="111"/>
      <c r="T109" s="111"/>
      <c r="U109" s="111"/>
      <c r="V109" s="111"/>
      <c r="W109" s="111"/>
      <c r="X109" s="111"/>
      <c r="Y109" s="111"/>
      <c r="Z109" s="111"/>
    </row>
    <row r="110" spans="1:26" ht="12.75" customHeight="1" x14ac:dyDescent="0.2">
      <c r="A110" s="111"/>
      <c r="B110" s="111"/>
      <c r="C110" s="113"/>
      <c r="D110" s="113"/>
      <c r="E110" s="113"/>
      <c r="F110" s="121"/>
      <c r="G110" s="111"/>
      <c r="H110" s="111"/>
      <c r="I110" s="111"/>
      <c r="J110" s="111"/>
      <c r="K110" s="111"/>
      <c r="L110" s="111"/>
      <c r="M110" s="111"/>
      <c r="N110" s="111"/>
      <c r="O110" s="111"/>
      <c r="P110" s="111"/>
      <c r="Q110" s="111"/>
      <c r="R110" s="111"/>
      <c r="S110" s="111"/>
      <c r="T110" s="111"/>
      <c r="U110" s="111"/>
      <c r="V110" s="111"/>
      <c r="W110" s="111"/>
      <c r="X110" s="111"/>
      <c r="Y110" s="111"/>
      <c r="Z110" s="111"/>
    </row>
    <row r="111" spans="1:26" ht="12.75" customHeight="1" x14ac:dyDescent="0.2">
      <c r="A111" s="111"/>
      <c r="B111" s="111"/>
      <c r="C111" s="113"/>
      <c r="D111" s="113"/>
      <c r="E111" s="113"/>
      <c r="F111" s="121"/>
      <c r="G111" s="111"/>
      <c r="H111" s="111"/>
      <c r="I111" s="111"/>
      <c r="J111" s="111"/>
      <c r="K111" s="111"/>
      <c r="L111" s="111"/>
      <c r="M111" s="111"/>
      <c r="N111" s="111"/>
      <c r="O111" s="111"/>
      <c r="P111" s="111"/>
      <c r="Q111" s="111"/>
      <c r="R111" s="111"/>
      <c r="S111" s="111"/>
      <c r="T111" s="111"/>
      <c r="U111" s="111"/>
      <c r="V111" s="111"/>
      <c r="W111" s="111"/>
      <c r="X111" s="111"/>
      <c r="Y111" s="111"/>
      <c r="Z111" s="111"/>
    </row>
    <row r="112" spans="1:26" ht="12.75" customHeight="1" x14ac:dyDescent="0.2">
      <c r="A112" s="111"/>
      <c r="B112" s="111"/>
      <c r="C112" s="113"/>
      <c r="D112" s="113"/>
      <c r="E112" s="113"/>
      <c r="F112" s="121"/>
      <c r="G112" s="111"/>
      <c r="H112" s="111"/>
      <c r="I112" s="111"/>
      <c r="J112" s="111"/>
      <c r="K112" s="111"/>
      <c r="L112" s="111"/>
      <c r="M112" s="111"/>
      <c r="N112" s="111"/>
      <c r="O112" s="111"/>
      <c r="P112" s="111"/>
      <c r="Q112" s="111"/>
      <c r="R112" s="111"/>
      <c r="S112" s="111"/>
      <c r="T112" s="111"/>
      <c r="U112" s="111"/>
      <c r="V112" s="111"/>
      <c r="W112" s="111"/>
      <c r="X112" s="111"/>
      <c r="Y112" s="111"/>
      <c r="Z112" s="111"/>
    </row>
    <row r="113" spans="1:26" ht="12.75" customHeight="1" x14ac:dyDescent="0.2">
      <c r="A113" s="111"/>
      <c r="B113" s="111"/>
      <c r="C113" s="113"/>
      <c r="D113" s="113"/>
      <c r="E113" s="113"/>
      <c r="F113" s="121"/>
      <c r="G113" s="111"/>
      <c r="H113" s="111"/>
      <c r="I113" s="111"/>
      <c r="J113" s="111"/>
      <c r="K113" s="111"/>
      <c r="L113" s="111"/>
      <c r="M113" s="111"/>
      <c r="N113" s="111"/>
      <c r="O113" s="111"/>
      <c r="P113" s="111"/>
      <c r="Q113" s="111"/>
      <c r="R113" s="111"/>
      <c r="S113" s="111"/>
      <c r="T113" s="111"/>
      <c r="U113" s="111"/>
      <c r="V113" s="111"/>
      <c r="W113" s="111"/>
      <c r="X113" s="111"/>
      <c r="Y113" s="111"/>
      <c r="Z113" s="111"/>
    </row>
    <row r="114" spans="1:26" ht="12.75" customHeight="1" x14ac:dyDescent="0.2">
      <c r="A114" s="111"/>
      <c r="B114" s="111"/>
      <c r="C114" s="113"/>
      <c r="D114" s="113"/>
      <c r="E114" s="113"/>
      <c r="F114" s="121"/>
      <c r="G114" s="111"/>
      <c r="H114" s="111"/>
      <c r="I114" s="111"/>
      <c r="J114" s="111"/>
      <c r="K114" s="111"/>
      <c r="L114" s="111"/>
      <c r="M114" s="111"/>
      <c r="N114" s="111"/>
      <c r="O114" s="111"/>
      <c r="P114" s="111"/>
      <c r="Q114" s="111"/>
      <c r="R114" s="111"/>
      <c r="S114" s="111"/>
      <c r="T114" s="111"/>
      <c r="U114" s="111"/>
      <c r="V114" s="111"/>
      <c r="W114" s="111"/>
      <c r="X114" s="111"/>
      <c r="Y114" s="111"/>
      <c r="Z114" s="111"/>
    </row>
    <row r="115" spans="1:26" ht="12.75" customHeight="1" x14ac:dyDescent="0.2">
      <c r="A115" s="111"/>
      <c r="B115" s="111"/>
      <c r="C115" s="113"/>
      <c r="D115" s="113"/>
      <c r="E115" s="113"/>
      <c r="F115" s="121"/>
      <c r="G115" s="111"/>
      <c r="H115" s="111"/>
      <c r="I115" s="111"/>
      <c r="J115" s="111"/>
      <c r="K115" s="111"/>
      <c r="L115" s="111"/>
      <c r="M115" s="111"/>
      <c r="N115" s="111"/>
      <c r="O115" s="111"/>
      <c r="P115" s="111"/>
      <c r="Q115" s="111"/>
      <c r="R115" s="111"/>
      <c r="S115" s="111"/>
      <c r="T115" s="111"/>
      <c r="U115" s="111"/>
      <c r="V115" s="111"/>
      <c r="W115" s="111"/>
      <c r="X115" s="111"/>
      <c r="Y115" s="111"/>
      <c r="Z115" s="111"/>
    </row>
    <row r="116" spans="1:26" ht="12.75" customHeight="1" x14ac:dyDescent="0.2">
      <c r="A116" s="111"/>
      <c r="B116" s="111"/>
      <c r="C116" s="113"/>
      <c r="D116" s="113"/>
      <c r="E116" s="113"/>
      <c r="F116" s="12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2.75" customHeight="1" x14ac:dyDescent="0.2">
      <c r="A117" s="111"/>
      <c r="B117" s="111"/>
      <c r="C117" s="113"/>
      <c r="D117" s="113"/>
      <c r="E117" s="113"/>
      <c r="F117" s="121"/>
      <c r="G117" s="111"/>
      <c r="H117" s="111"/>
      <c r="I117" s="111"/>
      <c r="J117" s="111"/>
      <c r="K117" s="111"/>
      <c r="L117" s="111"/>
      <c r="M117" s="111"/>
      <c r="N117" s="111"/>
      <c r="O117" s="111"/>
      <c r="P117" s="111"/>
      <c r="Q117" s="111"/>
      <c r="R117" s="111"/>
      <c r="S117" s="111"/>
      <c r="T117" s="111"/>
      <c r="U117" s="111"/>
      <c r="V117" s="111"/>
      <c r="W117" s="111"/>
      <c r="X117" s="111"/>
      <c r="Y117" s="111"/>
      <c r="Z117" s="111"/>
    </row>
    <row r="118" spans="1:26" ht="12.75" customHeight="1" x14ac:dyDescent="0.2">
      <c r="A118" s="111"/>
      <c r="B118" s="111"/>
      <c r="C118" s="113"/>
      <c r="D118" s="113"/>
      <c r="E118" s="113"/>
      <c r="F118" s="121"/>
      <c r="G118" s="111"/>
      <c r="H118" s="111"/>
      <c r="I118" s="111"/>
      <c r="J118" s="111"/>
      <c r="K118" s="111"/>
      <c r="L118" s="111"/>
      <c r="M118" s="111"/>
      <c r="N118" s="111"/>
      <c r="O118" s="111"/>
      <c r="P118" s="111"/>
      <c r="Q118" s="111"/>
      <c r="R118" s="111"/>
      <c r="S118" s="111"/>
      <c r="T118" s="111"/>
      <c r="U118" s="111"/>
      <c r="V118" s="111"/>
      <c r="W118" s="111"/>
      <c r="X118" s="111"/>
      <c r="Y118" s="111"/>
      <c r="Z118" s="111"/>
    </row>
    <row r="119" spans="1:26" ht="12.75" customHeight="1" x14ac:dyDescent="0.2">
      <c r="A119" s="111"/>
      <c r="B119" s="111"/>
      <c r="C119" s="113"/>
      <c r="D119" s="113"/>
      <c r="E119" s="113"/>
      <c r="F119" s="121"/>
      <c r="G119" s="111"/>
      <c r="H119" s="111"/>
      <c r="I119" s="111"/>
      <c r="J119" s="111"/>
      <c r="K119" s="111"/>
      <c r="L119" s="111"/>
      <c r="M119" s="111"/>
      <c r="N119" s="111"/>
      <c r="O119" s="111"/>
      <c r="P119" s="111"/>
      <c r="Q119" s="111"/>
      <c r="R119" s="111"/>
      <c r="S119" s="111"/>
      <c r="T119" s="111"/>
      <c r="U119" s="111"/>
      <c r="V119" s="111"/>
      <c r="W119" s="111"/>
      <c r="X119" s="111"/>
      <c r="Y119" s="111"/>
      <c r="Z119" s="111"/>
    </row>
    <row r="120" spans="1:26" ht="12.75" customHeight="1" x14ac:dyDescent="0.2">
      <c r="A120" s="111"/>
      <c r="B120" s="111"/>
      <c r="C120" s="113"/>
      <c r="D120" s="113"/>
      <c r="E120" s="113"/>
      <c r="F120" s="12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1:26" ht="12.75" customHeight="1" x14ac:dyDescent="0.2">
      <c r="A121" s="111"/>
      <c r="B121" s="111"/>
      <c r="C121" s="113"/>
      <c r="D121" s="113"/>
      <c r="E121" s="113"/>
      <c r="F121" s="121"/>
      <c r="G121" s="111"/>
      <c r="H121" s="111"/>
      <c r="I121" s="111"/>
      <c r="J121" s="111"/>
      <c r="K121" s="111"/>
      <c r="L121" s="111"/>
      <c r="M121" s="111"/>
      <c r="N121" s="111"/>
      <c r="O121" s="111"/>
      <c r="P121" s="111"/>
      <c r="Q121" s="111"/>
      <c r="R121" s="111"/>
      <c r="S121" s="111"/>
      <c r="T121" s="111"/>
      <c r="U121" s="111"/>
      <c r="V121" s="111"/>
      <c r="W121" s="111"/>
      <c r="X121" s="111"/>
      <c r="Y121" s="111"/>
      <c r="Z121" s="111"/>
    </row>
    <row r="122" spans="1:26" ht="12.75" customHeight="1" x14ac:dyDescent="0.2">
      <c r="A122" s="111"/>
      <c r="B122" s="111"/>
      <c r="C122" s="113"/>
      <c r="D122" s="113"/>
      <c r="E122" s="113"/>
      <c r="F122" s="121"/>
      <c r="G122" s="111"/>
      <c r="H122" s="111"/>
      <c r="I122" s="111"/>
      <c r="J122" s="111"/>
      <c r="K122" s="111"/>
      <c r="L122" s="111"/>
      <c r="M122" s="111"/>
      <c r="N122" s="111"/>
      <c r="O122" s="111"/>
      <c r="P122" s="111"/>
      <c r="Q122" s="111"/>
      <c r="R122" s="111"/>
      <c r="S122" s="111"/>
      <c r="T122" s="111"/>
      <c r="U122" s="111"/>
      <c r="V122" s="111"/>
      <c r="W122" s="111"/>
      <c r="X122" s="111"/>
      <c r="Y122" s="111"/>
      <c r="Z122" s="111"/>
    </row>
    <row r="123" spans="1:26" ht="12.75" customHeight="1" x14ac:dyDescent="0.2">
      <c r="A123" s="111"/>
      <c r="B123" s="111"/>
      <c r="C123" s="113"/>
      <c r="D123" s="113"/>
      <c r="E123" s="113"/>
      <c r="F123" s="121"/>
      <c r="G123" s="111"/>
      <c r="H123" s="111"/>
      <c r="I123" s="111"/>
      <c r="J123" s="111"/>
      <c r="K123" s="111"/>
      <c r="L123" s="111"/>
      <c r="M123" s="111"/>
      <c r="N123" s="111"/>
      <c r="O123" s="111"/>
      <c r="P123" s="111"/>
      <c r="Q123" s="111"/>
      <c r="R123" s="111"/>
      <c r="S123" s="111"/>
      <c r="T123" s="111"/>
      <c r="U123" s="111"/>
      <c r="V123" s="111"/>
      <c r="W123" s="111"/>
      <c r="X123" s="111"/>
      <c r="Y123" s="111"/>
      <c r="Z123" s="111"/>
    </row>
    <row r="124" spans="1:26" ht="12.75" customHeight="1" x14ac:dyDescent="0.2">
      <c r="A124" s="111"/>
      <c r="B124" s="111"/>
      <c r="C124" s="113"/>
      <c r="D124" s="113"/>
      <c r="E124" s="113"/>
      <c r="F124" s="121"/>
      <c r="G124" s="111"/>
      <c r="H124" s="111"/>
      <c r="I124" s="111"/>
      <c r="J124" s="111"/>
      <c r="K124" s="111"/>
      <c r="L124" s="111"/>
      <c r="M124" s="111"/>
      <c r="N124" s="111"/>
      <c r="O124" s="111"/>
      <c r="P124" s="111"/>
      <c r="Q124" s="111"/>
      <c r="R124" s="111"/>
      <c r="S124" s="111"/>
      <c r="T124" s="111"/>
      <c r="U124" s="111"/>
      <c r="V124" s="111"/>
      <c r="W124" s="111"/>
      <c r="X124" s="111"/>
      <c r="Y124" s="111"/>
      <c r="Z124" s="111"/>
    </row>
    <row r="125" spans="1:26" ht="12.75" customHeight="1" x14ac:dyDescent="0.2">
      <c r="A125" s="111"/>
      <c r="B125" s="111"/>
      <c r="C125" s="113"/>
      <c r="D125" s="113"/>
      <c r="E125" s="113"/>
      <c r="F125" s="121"/>
      <c r="G125" s="111"/>
      <c r="H125" s="111"/>
      <c r="I125" s="111"/>
      <c r="J125" s="111"/>
      <c r="K125" s="111"/>
      <c r="L125" s="111"/>
      <c r="M125" s="111"/>
      <c r="N125" s="111"/>
      <c r="O125" s="111"/>
      <c r="P125" s="111"/>
      <c r="Q125" s="111"/>
      <c r="R125" s="111"/>
      <c r="S125" s="111"/>
      <c r="T125" s="111"/>
      <c r="U125" s="111"/>
      <c r="V125" s="111"/>
      <c r="W125" s="111"/>
      <c r="X125" s="111"/>
      <c r="Y125" s="111"/>
      <c r="Z125" s="111"/>
    </row>
    <row r="126" spans="1:26" ht="12.75" customHeight="1" x14ac:dyDescent="0.2">
      <c r="A126" s="111"/>
      <c r="B126" s="111"/>
      <c r="C126" s="113"/>
      <c r="D126" s="113"/>
      <c r="E126" s="113"/>
      <c r="F126" s="121"/>
      <c r="G126" s="111"/>
      <c r="H126" s="111"/>
      <c r="I126" s="111"/>
      <c r="J126" s="111"/>
      <c r="K126" s="111"/>
      <c r="L126" s="111"/>
      <c r="M126" s="111"/>
      <c r="N126" s="111"/>
      <c r="O126" s="111"/>
      <c r="P126" s="111"/>
      <c r="Q126" s="111"/>
      <c r="R126" s="111"/>
      <c r="S126" s="111"/>
      <c r="T126" s="111"/>
      <c r="U126" s="111"/>
      <c r="V126" s="111"/>
      <c r="W126" s="111"/>
      <c r="X126" s="111"/>
      <c r="Y126" s="111"/>
      <c r="Z126" s="111"/>
    </row>
    <row r="127" spans="1:26" ht="12.75" customHeight="1" x14ac:dyDescent="0.2">
      <c r="A127" s="111"/>
      <c r="B127" s="111"/>
      <c r="C127" s="113"/>
      <c r="D127" s="113"/>
      <c r="E127" s="113"/>
      <c r="F127" s="121"/>
      <c r="G127" s="111"/>
      <c r="H127" s="111"/>
      <c r="I127" s="111"/>
      <c r="J127" s="111"/>
      <c r="K127" s="111"/>
      <c r="L127" s="111"/>
      <c r="M127" s="111"/>
      <c r="N127" s="111"/>
      <c r="O127" s="111"/>
      <c r="P127" s="111"/>
      <c r="Q127" s="111"/>
      <c r="R127" s="111"/>
      <c r="S127" s="111"/>
      <c r="T127" s="111"/>
      <c r="U127" s="111"/>
      <c r="V127" s="111"/>
      <c r="W127" s="111"/>
      <c r="X127" s="111"/>
      <c r="Y127" s="111"/>
      <c r="Z127" s="111"/>
    </row>
    <row r="128" spans="1:26" ht="12.75" customHeight="1" x14ac:dyDescent="0.2">
      <c r="A128" s="111"/>
      <c r="B128" s="111"/>
      <c r="C128" s="113"/>
      <c r="D128" s="113"/>
      <c r="E128" s="113"/>
      <c r="F128" s="121"/>
      <c r="G128" s="111"/>
      <c r="H128" s="111"/>
      <c r="I128" s="111"/>
      <c r="J128" s="111"/>
      <c r="K128" s="111"/>
      <c r="L128" s="111"/>
      <c r="M128" s="111"/>
      <c r="N128" s="111"/>
      <c r="O128" s="111"/>
      <c r="P128" s="111"/>
      <c r="Q128" s="111"/>
      <c r="R128" s="111"/>
      <c r="S128" s="111"/>
      <c r="T128" s="111"/>
      <c r="U128" s="111"/>
      <c r="V128" s="111"/>
      <c r="W128" s="111"/>
      <c r="X128" s="111"/>
      <c r="Y128" s="111"/>
      <c r="Z128" s="111"/>
    </row>
    <row r="129" spans="1:26" ht="12.75" customHeight="1" x14ac:dyDescent="0.2">
      <c r="A129" s="111"/>
      <c r="B129" s="111"/>
      <c r="C129" s="113"/>
      <c r="D129" s="113"/>
      <c r="E129" s="113"/>
      <c r="F129" s="121"/>
      <c r="G129" s="111"/>
      <c r="H129" s="111"/>
      <c r="I129" s="111"/>
      <c r="J129" s="111"/>
      <c r="K129" s="111"/>
      <c r="L129" s="111"/>
      <c r="M129" s="111"/>
      <c r="N129" s="111"/>
      <c r="O129" s="111"/>
      <c r="P129" s="111"/>
      <c r="Q129" s="111"/>
      <c r="R129" s="111"/>
      <c r="S129" s="111"/>
      <c r="T129" s="111"/>
      <c r="U129" s="111"/>
      <c r="V129" s="111"/>
      <c r="W129" s="111"/>
      <c r="X129" s="111"/>
      <c r="Y129" s="111"/>
      <c r="Z129" s="111"/>
    </row>
    <row r="130" spans="1:26" ht="12.75" customHeight="1" x14ac:dyDescent="0.2">
      <c r="A130" s="111"/>
      <c r="B130" s="111"/>
      <c r="C130" s="113"/>
      <c r="D130" s="113"/>
      <c r="E130" s="113"/>
      <c r="F130" s="121"/>
      <c r="G130" s="111"/>
      <c r="H130" s="111"/>
      <c r="I130" s="111"/>
      <c r="J130" s="111"/>
      <c r="K130" s="111"/>
      <c r="L130" s="111"/>
      <c r="M130" s="111"/>
      <c r="N130" s="111"/>
      <c r="O130" s="111"/>
      <c r="P130" s="111"/>
      <c r="Q130" s="111"/>
      <c r="R130" s="111"/>
      <c r="S130" s="111"/>
      <c r="T130" s="111"/>
      <c r="U130" s="111"/>
      <c r="V130" s="111"/>
      <c r="W130" s="111"/>
      <c r="X130" s="111"/>
      <c r="Y130" s="111"/>
      <c r="Z130" s="111"/>
    </row>
    <row r="131" spans="1:26" ht="12.75" customHeight="1" x14ac:dyDescent="0.2">
      <c r="A131" s="111"/>
      <c r="B131" s="111"/>
      <c r="C131" s="113"/>
      <c r="D131" s="113"/>
      <c r="E131" s="113"/>
      <c r="F131" s="121"/>
      <c r="G131" s="111"/>
      <c r="H131" s="111"/>
      <c r="I131" s="111"/>
      <c r="J131" s="111"/>
      <c r="K131" s="111"/>
      <c r="L131" s="111"/>
      <c r="M131" s="111"/>
      <c r="N131" s="111"/>
      <c r="O131" s="111"/>
      <c r="P131" s="111"/>
      <c r="Q131" s="111"/>
      <c r="R131" s="111"/>
      <c r="S131" s="111"/>
      <c r="T131" s="111"/>
      <c r="U131" s="111"/>
      <c r="V131" s="111"/>
      <c r="W131" s="111"/>
      <c r="X131" s="111"/>
      <c r="Y131" s="111"/>
      <c r="Z131" s="111"/>
    </row>
    <row r="132" spans="1:26" ht="12.75" customHeight="1" x14ac:dyDescent="0.2">
      <c r="A132" s="111"/>
      <c r="B132" s="111"/>
      <c r="C132" s="113"/>
      <c r="D132" s="113"/>
      <c r="E132" s="113"/>
      <c r="F132" s="121"/>
      <c r="G132" s="111"/>
      <c r="H132" s="111"/>
      <c r="I132" s="111"/>
      <c r="J132" s="111"/>
      <c r="K132" s="111"/>
      <c r="L132" s="111"/>
      <c r="M132" s="111"/>
      <c r="N132" s="111"/>
      <c r="O132" s="111"/>
      <c r="P132" s="111"/>
      <c r="Q132" s="111"/>
      <c r="R132" s="111"/>
      <c r="S132" s="111"/>
      <c r="T132" s="111"/>
      <c r="U132" s="111"/>
      <c r="V132" s="111"/>
      <c r="W132" s="111"/>
      <c r="X132" s="111"/>
      <c r="Y132" s="111"/>
      <c r="Z132" s="111"/>
    </row>
    <row r="133" spans="1:26" ht="12.75" customHeight="1" x14ac:dyDescent="0.2">
      <c r="A133" s="111"/>
      <c r="B133" s="111"/>
      <c r="C133" s="113"/>
      <c r="D133" s="113"/>
      <c r="E133" s="113"/>
      <c r="F133" s="121"/>
      <c r="G133" s="111"/>
      <c r="H133" s="111"/>
      <c r="I133" s="111"/>
      <c r="J133" s="111"/>
      <c r="K133" s="111"/>
      <c r="L133" s="111"/>
      <c r="M133" s="111"/>
      <c r="N133" s="111"/>
      <c r="O133" s="111"/>
      <c r="P133" s="111"/>
      <c r="Q133" s="111"/>
      <c r="R133" s="111"/>
      <c r="S133" s="111"/>
      <c r="T133" s="111"/>
      <c r="U133" s="111"/>
      <c r="V133" s="111"/>
      <c r="W133" s="111"/>
      <c r="X133" s="111"/>
      <c r="Y133" s="111"/>
      <c r="Z133" s="111"/>
    </row>
    <row r="134" spans="1:26" ht="12.75" customHeight="1" x14ac:dyDescent="0.2">
      <c r="A134" s="111"/>
      <c r="B134" s="111"/>
      <c r="C134" s="113"/>
      <c r="D134" s="113"/>
      <c r="E134" s="113"/>
      <c r="F134" s="121"/>
      <c r="G134" s="111"/>
      <c r="H134" s="111"/>
      <c r="I134" s="111"/>
      <c r="J134" s="111"/>
      <c r="K134" s="111"/>
      <c r="L134" s="111"/>
      <c r="M134" s="111"/>
      <c r="N134" s="111"/>
      <c r="O134" s="111"/>
      <c r="P134" s="111"/>
      <c r="Q134" s="111"/>
      <c r="R134" s="111"/>
      <c r="S134" s="111"/>
      <c r="T134" s="111"/>
      <c r="U134" s="111"/>
      <c r="V134" s="111"/>
      <c r="W134" s="111"/>
      <c r="X134" s="111"/>
      <c r="Y134" s="111"/>
      <c r="Z134" s="111"/>
    </row>
    <row r="135" spans="1:26" ht="12.75" customHeight="1" x14ac:dyDescent="0.2">
      <c r="A135" s="111"/>
      <c r="B135" s="111"/>
      <c r="C135" s="113"/>
      <c r="D135" s="113"/>
      <c r="E135" s="113"/>
      <c r="F135" s="121"/>
      <c r="G135" s="111"/>
      <c r="H135" s="111"/>
      <c r="I135" s="111"/>
      <c r="J135" s="111"/>
      <c r="K135" s="111"/>
      <c r="L135" s="111"/>
      <c r="M135" s="111"/>
      <c r="N135" s="111"/>
      <c r="O135" s="111"/>
      <c r="P135" s="111"/>
      <c r="Q135" s="111"/>
      <c r="R135" s="111"/>
      <c r="S135" s="111"/>
      <c r="T135" s="111"/>
      <c r="U135" s="111"/>
      <c r="V135" s="111"/>
      <c r="W135" s="111"/>
      <c r="X135" s="111"/>
      <c r="Y135" s="111"/>
      <c r="Z135" s="111"/>
    </row>
    <row r="136" spans="1:26" ht="12.75" customHeight="1" x14ac:dyDescent="0.2">
      <c r="A136" s="111"/>
      <c r="B136" s="111"/>
      <c r="C136" s="113"/>
      <c r="D136" s="113"/>
      <c r="E136" s="113"/>
      <c r="F136" s="121"/>
      <c r="G136" s="111"/>
      <c r="H136" s="111"/>
      <c r="I136" s="111"/>
      <c r="J136" s="111"/>
      <c r="K136" s="111"/>
      <c r="L136" s="111"/>
      <c r="M136" s="111"/>
      <c r="N136" s="111"/>
      <c r="O136" s="111"/>
      <c r="P136" s="111"/>
      <c r="Q136" s="111"/>
      <c r="R136" s="111"/>
      <c r="S136" s="111"/>
      <c r="T136" s="111"/>
      <c r="U136" s="111"/>
      <c r="V136" s="111"/>
      <c r="W136" s="111"/>
      <c r="X136" s="111"/>
      <c r="Y136" s="111"/>
      <c r="Z136" s="111"/>
    </row>
    <row r="137" spans="1:26" ht="12.75" customHeight="1" x14ac:dyDescent="0.2">
      <c r="A137" s="111"/>
      <c r="B137" s="111"/>
      <c r="C137" s="113"/>
      <c r="D137" s="113"/>
      <c r="E137" s="113"/>
      <c r="F137" s="121"/>
      <c r="G137" s="111"/>
      <c r="H137" s="111"/>
      <c r="I137" s="111"/>
      <c r="J137" s="111"/>
      <c r="K137" s="111"/>
      <c r="L137" s="111"/>
      <c r="M137" s="111"/>
      <c r="N137" s="111"/>
      <c r="O137" s="111"/>
      <c r="P137" s="111"/>
      <c r="Q137" s="111"/>
      <c r="R137" s="111"/>
      <c r="S137" s="111"/>
      <c r="T137" s="111"/>
      <c r="U137" s="111"/>
      <c r="V137" s="111"/>
      <c r="W137" s="111"/>
      <c r="X137" s="111"/>
      <c r="Y137" s="111"/>
      <c r="Z137" s="111"/>
    </row>
    <row r="138" spans="1:26" ht="12.75" customHeight="1" x14ac:dyDescent="0.2">
      <c r="A138" s="111"/>
      <c r="B138" s="111"/>
      <c r="C138" s="113"/>
      <c r="D138" s="113"/>
      <c r="E138" s="113"/>
      <c r="F138" s="12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1:26" ht="12.75" customHeight="1" x14ac:dyDescent="0.2">
      <c r="A139" s="111"/>
      <c r="B139" s="111"/>
      <c r="C139" s="113"/>
      <c r="D139" s="113"/>
      <c r="E139" s="113"/>
      <c r="F139" s="121"/>
      <c r="G139" s="111"/>
      <c r="H139" s="111"/>
      <c r="I139" s="111"/>
      <c r="J139" s="111"/>
      <c r="K139" s="111"/>
      <c r="L139" s="111"/>
      <c r="M139" s="111"/>
      <c r="N139" s="111"/>
      <c r="O139" s="111"/>
      <c r="P139" s="111"/>
      <c r="Q139" s="111"/>
      <c r="R139" s="111"/>
      <c r="S139" s="111"/>
      <c r="T139" s="111"/>
      <c r="U139" s="111"/>
      <c r="V139" s="111"/>
      <c r="W139" s="111"/>
      <c r="X139" s="111"/>
      <c r="Y139" s="111"/>
      <c r="Z139" s="111"/>
    </row>
    <row r="140" spans="1:26" ht="12.75" customHeight="1" x14ac:dyDescent="0.2">
      <c r="A140" s="111"/>
      <c r="B140" s="111"/>
      <c r="C140" s="113"/>
      <c r="D140" s="113"/>
      <c r="E140" s="113"/>
      <c r="F140" s="121"/>
      <c r="G140" s="111"/>
      <c r="H140" s="111"/>
      <c r="I140" s="111"/>
      <c r="J140" s="111"/>
      <c r="K140" s="111"/>
      <c r="L140" s="111"/>
      <c r="M140" s="111"/>
      <c r="N140" s="111"/>
      <c r="O140" s="111"/>
      <c r="P140" s="111"/>
      <c r="Q140" s="111"/>
      <c r="R140" s="111"/>
      <c r="S140" s="111"/>
      <c r="T140" s="111"/>
      <c r="U140" s="111"/>
      <c r="V140" s="111"/>
      <c r="W140" s="111"/>
      <c r="X140" s="111"/>
      <c r="Y140" s="111"/>
      <c r="Z140" s="111"/>
    </row>
    <row r="141" spans="1:26" ht="12.75" customHeight="1" x14ac:dyDescent="0.2">
      <c r="A141" s="111"/>
      <c r="B141" s="111"/>
      <c r="C141" s="113"/>
      <c r="D141" s="113"/>
      <c r="E141" s="113"/>
      <c r="F141" s="121"/>
      <c r="G141" s="111"/>
      <c r="H141" s="111"/>
      <c r="I141" s="111"/>
      <c r="J141" s="111"/>
      <c r="K141" s="111"/>
      <c r="L141" s="111"/>
      <c r="M141" s="111"/>
      <c r="N141" s="111"/>
      <c r="O141" s="111"/>
      <c r="P141" s="111"/>
      <c r="Q141" s="111"/>
      <c r="R141" s="111"/>
      <c r="S141" s="111"/>
      <c r="T141" s="111"/>
      <c r="U141" s="111"/>
      <c r="V141" s="111"/>
      <c r="W141" s="111"/>
      <c r="X141" s="111"/>
      <c r="Y141" s="111"/>
      <c r="Z141" s="111"/>
    </row>
    <row r="142" spans="1:26" ht="12.75" customHeight="1" x14ac:dyDescent="0.2">
      <c r="A142" s="111"/>
      <c r="B142" s="111"/>
      <c r="C142" s="113"/>
      <c r="D142" s="113"/>
      <c r="E142" s="113"/>
      <c r="F142" s="121"/>
      <c r="G142" s="111"/>
      <c r="H142" s="111"/>
      <c r="I142" s="111"/>
      <c r="J142" s="111"/>
      <c r="K142" s="111"/>
      <c r="L142" s="111"/>
      <c r="M142" s="111"/>
      <c r="N142" s="111"/>
      <c r="O142" s="111"/>
      <c r="P142" s="111"/>
      <c r="Q142" s="111"/>
      <c r="R142" s="111"/>
      <c r="S142" s="111"/>
      <c r="T142" s="111"/>
      <c r="U142" s="111"/>
      <c r="V142" s="111"/>
      <c r="W142" s="111"/>
      <c r="X142" s="111"/>
      <c r="Y142" s="111"/>
      <c r="Z142" s="111"/>
    </row>
    <row r="143" spans="1:26" ht="12.75" customHeight="1" x14ac:dyDescent="0.2">
      <c r="A143" s="111"/>
      <c r="B143" s="111"/>
      <c r="C143" s="113"/>
      <c r="D143" s="113"/>
      <c r="E143" s="113"/>
      <c r="F143" s="121"/>
      <c r="G143" s="111"/>
      <c r="H143" s="111"/>
      <c r="I143" s="111"/>
      <c r="J143" s="111"/>
      <c r="K143" s="111"/>
      <c r="L143" s="111"/>
      <c r="M143" s="111"/>
      <c r="N143" s="111"/>
      <c r="O143" s="111"/>
      <c r="P143" s="111"/>
      <c r="Q143" s="111"/>
      <c r="R143" s="111"/>
      <c r="S143" s="111"/>
      <c r="T143" s="111"/>
      <c r="U143" s="111"/>
      <c r="V143" s="111"/>
      <c r="W143" s="111"/>
      <c r="X143" s="111"/>
      <c r="Y143" s="111"/>
      <c r="Z143" s="111"/>
    </row>
    <row r="144" spans="1:26" ht="12.75" customHeight="1" x14ac:dyDescent="0.2">
      <c r="A144" s="111"/>
      <c r="B144" s="111"/>
      <c r="C144" s="113"/>
      <c r="D144" s="113"/>
      <c r="E144" s="113"/>
      <c r="F144" s="121"/>
      <c r="G144" s="111"/>
      <c r="H144" s="111"/>
      <c r="I144" s="111"/>
      <c r="J144" s="111"/>
      <c r="K144" s="111"/>
      <c r="L144" s="111"/>
      <c r="M144" s="111"/>
      <c r="N144" s="111"/>
      <c r="O144" s="111"/>
      <c r="P144" s="111"/>
      <c r="Q144" s="111"/>
      <c r="R144" s="111"/>
      <c r="S144" s="111"/>
      <c r="T144" s="111"/>
      <c r="U144" s="111"/>
      <c r="V144" s="111"/>
      <c r="W144" s="111"/>
      <c r="X144" s="111"/>
      <c r="Y144" s="111"/>
      <c r="Z144" s="111"/>
    </row>
    <row r="145" spans="1:26" ht="12.75" customHeight="1" x14ac:dyDescent="0.2">
      <c r="A145" s="111"/>
      <c r="B145" s="111"/>
      <c r="C145" s="113"/>
      <c r="D145" s="113"/>
      <c r="E145" s="113"/>
      <c r="F145" s="121"/>
      <c r="G145" s="111"/>
      <c r="H145" s="111"/>
      <c r="I145" s="111"/>
      <c r="J145" s="111"/>
      <c r="K145" s="111"/>
      <c r="L145" s="111"/>
      <c r="M145" s="111"/>
      <c r="N145" s="111"/>
      <c r="O145" s="111"/>
      <c r="P145" s="111"/>
      <c r="Q145" s="111"/>
      <c r="R145" s="111"/>
      <c r="S145" s="111"/>
      <c r="T145" s="111"/>
      <c r="U145" s="111"/>
      <c r="V145" s="111"/>
      <c r="W145" s="111"/>
      <c r="X145" s="111"/>
      <c r="Y145" s="111"/>
      <c r="Z145" s="111"/>
    </row>
    <row r="146" spans="1:26" ht="12.75" customHeight="1" x14ac:dyDescent="0.2">
      <c r="A146" s="111"/>
      <c r="B146" s="111"/>
      <c r="C146" s="113"/>
      <c r="D146" s="113"/>
      <c r="E146" s="113"/>
      <c r="F146" s="121"/>
      <c r="G146" s="111"/>
      <c r="H146" s="111"/>
      <c r="I146" s="111"/>
      <c r="J146" s="111"/>
      <c r="K146" s="111"/>
      <c r="L146" s="111"/>
      <c r="M146" s="111"/>
      <c r="N146" s="111"/>
      <c r="O146" s="111"/>
      <c r="P146" s="111"/>
      <c r="Q146" s="111"/>
      <c r="R146" s="111"/>
      <c r="S146" s="111"/>
      <c r="T146" s="111"/>
      <c r="U146" s="111"/>
      <c r="V146" s="111"/>
      <c r="W146" s="111"/>
      <c r="X146" s="111"/>
      <c r="Y146" s="111"/>
      <c r="Z146" s="111"/>
    </row>
    <row r="147" spans="1:26" ht="12.75" customHeight="1" x14ac:dyDescent="0.2">
      <c r="A147" s="111"/>
      <c r="B147" s="111"/>
      <c r="C147" s="113"/>
      <c r="D147" s="113"/>
      <c r="E147" s="113"/>
      <c r="F147" s="12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2.75" customHeight="1" x14ac:dyDescent="0.2">
      <c r="A148" s="111"/>
      <c r="B148" s="111"/>
      <c r="C148" s="113"/>
      <c r="D148" s="113"/>
      <c r="E148" s="113"/>
      <c r="F148" s="121"/>
      <c r="G148" s="111"/>
      <c r="H148" s="111"/>
      <c r="I148" s="111"/>
      <c r="J148" s="111"/>
      <c r="K148" s="111"/>
      <c r="L148" s="111"/>
      <c r="M148" s="111"/>
      <c r="N148" s="111"/>
      <c r="O148" s="111"/>
      <c r="P148" s="111"/>
      <c r="Q148" s="111"/>
      <c r="R148" s="111"/>
      <c r="S148" s="111"/>
      <c r="T148" s="111"/>
      <c r="U148" s="111"/>
      <c r="V148" s="111"/>
      <c r="W148" s="111"/>
      <c r="X148" s="111"/>
      <c r="Y148" s="111"/>
      <c r="Z148" s="111"/>
    </row>
    <row r="149" spans="1:26" ht="12.75" customHeight="1" x14ac:dyDescent="0.2">
      <c r="A149" s="111"/>
      <c r="B149" s="111"/>
      <c r="C149" s="113"/>
      <c r="D149" s="113"/>
      <c r="E149" s="113"/>
      <c r="F149" s="121"/>
      <c r="G149" s="111"/>
      <c r="H149" s="111"/>
      <c r="I149" s="111"/>
      <c r="J149" s="111"/>
      <c r="K149" s="111"/>
      <c r="L149" s="111"/>
      <c r="M149" s="111"/>
      <c r="N149" s="111"/>
      <c r="O149" s="111"/>
      <c r="P149" s="111"/>
      <c r="Q149" s="111"/>
      <c r="R149" s="111"/>
      <c r="S149" s="111"/>
      <c r="T149" s="111"/>
      <c r="U149" s="111"/>
      <c r="V149" s="111"/>
      <c r="W149" s="111"/>
      <c r="X149" s="111"/>
      <c r="Y149" s="111"/>
      <c r="Z149" s="111"/>
    </row>
    <row r="150" spans="1:26" ht="12.75" customHeight="1" x14ac:dyDescent="0.2">
      <c r="A150" s="111"/>
      <c r="B150" s="111"/>
      <c r="C150" s="113"/>
      <c r="D150" s="113"/>
      <c r="E150" s="113"/>
      <c r="F150" s="121"/>
      <c r="G150" s="111"/>
      <c r="H150" s="111"/>
      <c r="I150" s="111"/>
      <c r="J150" s="111"/>
      <c r="K150" s="111"/>
      <c r="L150" s="111"/>
      <c r="M150" s="111"/>
      <c r="N150" s="111"/>
      <c r="O150" s="111"/>
      <c r="P150" s="111"/>
      <c r="Q150" s="111"/>
      <c r="R150" s="111"/>
      <c r="S150" s="111"/>
      <c r="T150" s="111"/>
      <c r="U150" s="111"/>
      <c r="V150" s="111"/>
      <c r="W150" s="111"/>
      <c r="X150" s="111"/>
      <c r="Y150" s="111"/>
      <c r="Z150" s="111"/>
    </row>
    <row r="151" spans="1:26" ht="12.75" customHeight="1" x14ac:dyDescent="0.2">
      <c r="A151" s="111"/>
      <c r="B151" s="111"/>
      <c r="C151" s="113"/>
      <c r="D151" s="113"/>
      <c r="E151" s="113"/>
      <c r="F151" s="121"/>
      <c r="G151" s="111"/>
      <c r="H151" s="111"/>
      <c r="I151" s="111"/>
      <c r="J151" s="111"/>
      <c r="K151" s="111"/>
      <c r="L151" s="111"/>
      <c r="M151" s="111"/>
      <c r="N151" s="111"/>
      <c r="O151" s="111"/>
      <c r="P151" s="111"/>
      <c r="Q151" s="111"/>
      <c r="R151" s="111"/>
      <c r="S151" s="111"/>
      <c r="T151" s="111"/>
      <c r="U151" s="111"/>
      <c r="V151" s="111"/>
      <c r="W151" s="111"/>
      <c r="X151" s="111"/>
      <c r="Y151" s="111"/>
      <c r="Z151" s="111"/>
    </row>
    <row r="152" spans="1:26" ht="12.75" customHeight="1" x14ac:dyDescent="0.2">
      <c r="A152" s="111"/>
      <c r="B152" s="111"/>
      <c r="C152" s="113"/>
      <c r="D152" s="113"/>
      <c r="E152" s="113"/>
      <c r="F152" s="12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1:26" ht="12.75" customHeight="1" x14ac:dyDescent="0.2">
      <c r="A153" s="111"/>
      <c r="B153" s="111"/>
      <c r="C153" s="113"/>
      <c r="D153" s="113"/>
      <c r="E153" s="113"/>
      <c r="F153" s="121"/>
      <c r="G153" s="111"/>
      <c r="H153" s="111"/>
      <c r="I153" s="111"/>
      <c r="J153" s="111"/>
      <c r="K153" s="111"/>
      <c r="L153" s="111"/>
      <c r="M153" s="111"/>
      <c r="N153" s="111"/>
      <c r="O153" s="111"/>
      <c r="P153" s="111"/>
      <c r="Q153" s="111"/>
      <c r="R153" s="111"/>
      <c r="S153" s="111"/>
      <c r="T153" s="111"/>
      <c r="U153" s="111"/>
      <c r="V153" s="111"/>
      <c r="W153" s="111"/>
      <c r="X153" s="111"/>
      <c r="Y153" s="111"/>
      <c r="Z153" s="111"/>
    </row>
    <row r="154" spans="1:26" ht="12.75" customHeight="1" x14ac:dyDescent="0.2">
      <c r="A154" s="111"/>
      <c r="B154" s="111"/>
      <c r="C154" s="113"/>
      <c r="D154" s="113"/>
      <c r="E154" s="113"/>
      <c r="F154" s="121"/>
      <c r="G154" s="111"/>
      <c r="H154" s="111"/>
      <c r="I154" s="111"/>
      <c r="J154" s="111"/>
      <c r="K154" s="111"/>
      <c r="L154" s="111"/>
      <c r="M154" s="111"/>
      <c r="N154" s="111"/>
      <c r="O154" s="111"/>
      <c r="P154" s="111"/>
      <c r="Q154" s="111"/>
      <c r="R154" s="111"/>
      <c r="S154" s="111"/>
      <c r="T154" s="111"/>
      <c r="U154" s="111"/>
      <c r="V154" s="111"/>
      <c r="W154" s="111"/>
      <c r="X154" s="111"/>
      <c r="Y154" s="111"/>
      <c r="Z154" s="111"/>
    </row>
    <row r="155" spans="1:26" ht="12.75" customHeight="1" x14ac:dyDescent="0.2">
      <c r="A155" s="111"/>
      <c r="B155" s="111"/>
      <c r="C155" s="113"/>
      <c r="D155" s="113"/>
      <c r="E155" s="113"/>
      <c r="F155" s="121"/>
      <c r="G155" s="111"/>
      <c r="H155" s="111"/>
      <c r="I155" s="111"/>
      <c r="J155" s="111"/>
      <c r="K155" s="111"/>
      <c r="L155" s="111"/>
      <c r="M155" s="111"/>
      <c r="N155" s="111"/>
      <c r="O155" s="111"/>
      <c r="P155" s="111"/>
      <c r="Q155" s="111"/>
      <c r="R155" s="111"/>
      <c r="S155" s="111"/>
      <c r="T155" s="111"/>
      <c r="U155" s="111"/>
      <c r="V155" s="111"/>
      <c r="W155" s="111"/>
      <c r="X155" s="111"/>
      <c r="Y155" s="111"/>
      <c r="Z155" s="111"/>
    </row>
    <row r="156" spans="1:26" ht="12.75" customHeight="1" x14ac:dyDescent="0.2">
      <c r="A156" s="111"/>
      <c r="B156" s="111"/>
      <c r="C156" s="113"/>
      <c r="D156" s="113"/>
      <c r="E156" s="113"/>
      <c r="F156" s="121"/>
      <c r="G156" s="111"/>
      <c r="H156" s="111"/>
      <c r="I156" s="111"/>
      <c r="J156" s="111"/>
      <c r="K156" s="111"/>
      <c r="L156" s="111"/>
      <c r="M156" s="111"/>
      <c r="N156" s="111"/>
      <c r="O156" s="111"/>
      <c r="P156" s="111"/>
      <c r="Q156" s="111"/>
      <c r="R156" s="111"/>
      <c r="S156" s="111"/>
      <c r="T156" s="111"/>
      <c r="U156" s="111"/>
      <c r="V156" s="111"/>
      <c r="W156" s="111"/>
      <c r="X156" s="111"/>
      <c r="Y156" s="111"/>
      <c r="Z156" s="111"/>
    </row>
    <row r="157" spans="1:26" ht="12.75" customHeight="1" x14ac:dyDescent="0.2">
      <c r="A157" s="111"/>
      <c r="B157" s="111"/>
      <c r="C157" s="113"/>
      <c r="D157" s="113"/>
      <c r="E157" s="113"/>
      <c r="F157" s="121"/>
      <c r="G157" s="111"/>
      <c r="H157" s="111"/>
      <c r="I157" s="111"/>
      <c r="J157" s="111"/>
      <c r="K157" s="111"/>
      <c r="L157" s="111"/>
      <c r="M157" s="111"/>
      <c r="N157" s="111"/>
      <c r="O157" s="111"/>
      <c r="P157" s="111"/>
      <c r="Q157" s="111"/>
      <c r="R157" s="111"/>
      <c r="S157" s="111"/>
      <c r="T157" s="111"/>
      <c r="U157" s="111"/>
      <c r="V157" s="111"/>
      <c r="W157" s="111"/>
      <c r="X157" s="111"/>
      <c r="Y157" s="111"/>
      <c r="Z157" s="111"/>
    </row>
    <row r="158" spans="1:26" ht="12.75" customHeight="1" x14ac:dyDescent="0.2">
      <c r="A158" s="111"/>
      <c r="B158" s="111"/>
      <c r="C158" s="113"/>
      <c r="D158" s="113"/>
      <c r="E158" s="113"/>
      <c r="F158" s="121"/>
      <c r="G158" s="111"/>
      <c r="H158" s="111"/>
      <c r="I158" s="111"/>
      <c r="J158" s="111"/>
      <c r="K158" s="111"/>
      <c r="L158" s="111"/>
      <c r="M158" s="111"/>
      <c r="N158" s="111"/>
      <c r="O158" s="111"/>
      <c r="P158" s="111"/>
      <c r="Q158" s="111"/>
      <c r="R158" s="111"/>
      <c r="S158" s="111"/>
      <c r="T158" s="111"/>
      <c r="U158" s="111"/>
      <c r="V158" s="111"/>
      <c r="W158" s="111"/>
      <c r="X158" s="111"/>
      <c r="Y158" s="111"/>
      <c r="Z158" s="111"/>
    </row>
    <row r="159" spans="1:26" ht="12.75" customHeight="1" x14ac:dyDescent="0.2">
      <c r="A159" s="111"/>
      <c r="B159" s="111"/>
      <c r="C159" s="113"/>
      <c r="D159" s="113"/>
      <c r="E159" s="113"/>
      <c r="F159" s="121"/>
      <c r="G159" s="111"/>
      <c r="H159" s="111"/>
      <c r="I159" s="111"/>
      <c r="J159" s="111"/>
      <c r="K159" s="111"/>
      <c r="L159" s="111"/>
      <c r="M159" s="111"/>
      <c r="N159" s="111"/>
      <c r="O159" s="111"/>
      <c r="P159" s="111"/>
      <c r="Q159" s="111"/>
      <c r="R159" s="111"/>
      <c r="S159" s="111"/>
      <c r="T159" s="111"/>
      <c r="U159" s="111"/>
      <c r="V159" s="111"/>
      <c r="W159" s="111"/>
      <c r="X159" s="111"/>
      <c r="Y159" s="111"/>
      <c r="Z159" s="111"/>
    </row>
    <row r="160" spans="1:26" ht="12.75" customHeight="1" x14ac:dyDescent="0.2">
      <c r="A160" s="111"/>
      <c r="B160" s="111"/>
      <c r="C160" s="113"/>
      <c r="D160" s="113"/>
      <c r="E160" s="113"/>
      <c r="F160" s="121"/>
      <c r="G160" s="111"/>
      <c r="H160" s="111"/>
      <c r="I160" s="111"/>
      <c r="J160" s="111"/>
      <c r="K160" s="111"/>
      <c r="L160" s="111"/>
      <c r="M160" s="111"/>
      <c r="N160" s="111"/>
      <c r="O160" s="111"/>
      <c r="P160" s="111"/>
      <c r="Q160" s="111"/>
      <c r="R160" s="111"/>
      <c r="S160" s="111"/>
      <c r="T160" s="111"/>
      <c r="U160" s="111"/>
      <c r="V160" s="111"/>
      <c r="W160" s="111"/>
      <c r="X160" s="111"/>
      <c r="Y160" s="111"/>
      <c r="Z160" s="111"/>
    </row>
    <row r="161" spans="1:26" ht="12.75" customHeight="1" x14ac:dyDescent="0.2">
      <c r="A161" s="111"/>
      <c r="B161" s="111"/>
      <c r="C161" s="113"/>
      <c r="D161" s="113"/>
      <c r="E161" s="113"/>
      <c r="F161" s="121"/>
      <c r="G161" s="111"/>
      <c r="H161" s="111"/>
      <c r="I161" s="111"/>
      <c r="J161" s="111"/>
      <c r="K161" s="111"/>
      <c r="L161" s="111"/>
      <c r="M161" s="111"/>
      <c r="N161" s="111"/>
      <c r="O161" s="111"/>
      <c r="P161" s="111"/>
      <c r="Q161" s="111"/>
      <c r="R161" s="111"/>
      <c r="S161" s="111"/>
      <c r="T161" s="111"/>
      <c r="U161" s="111"/>
      <c r="V161" s="111"/>
      <c r="W161" s="111"/>
      <c r="X161" s="111"/>
      <c r="Y161" s="111"/>
      <c r="Z161" s="111"/>
    </row>
    <row r="162" spans="1:26" ht="12.75" customHeight="1" x14ac:dyDescent="0.2">
      <c r="A162" s="111"/>
      <c r="B162" s="111"/>
      <c r="C162" s="113"/>
      <c r="D162" s="113"/>
      <c r="E162" s="113"/>
      <c r="F162" s="121"/>
      <c r="G162" s="111"/>
      <c r="H162" s="111"/>
      <c r="I162" s="111"/>
      <c r="J162" s="111"/>
      <c r="K162" s="111"/>
      <c r="L162" s="111"/>
      <c r="M162" s="111"/>
      <c r="N162" s="111"/>
      <c r="O162" s="111"/>
      <c r="P162" s="111"/>
      <c r="Q162" s="111"/>
      <c r="R162" s="111"/>
      <c r="S162" s="111"/>
      <c r="T162" s="111"/>
      <c r="U162" s="111"/>
      <c r="V162" s="111"/>
      <c r="W162" s="111"/>
      <c r="X162" s="111"/>
      <c r="Y162" s="111"/>
      <c r="Z162" s="111"/>
    </row>
    <row r="163" spans="1:26" ht="12.75" customHeight="1" x14ac:dyDescent="0.2">
      <c r="A163" s="111"/>
      <c r="B163" s="111"/>
      <c r="C163" s="113"/>
      <c r="D163" s="113"/>
      <c r="E163" s="113"/>
      <c r="F163" s="12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1:26" ht="12.75" customHeight="1" x14ac:dyDescent="0.2">
      <c r="A164" s="111"/>
      <c r="B164" s="111"/>
      <c r="C164" s="113"/>
      <c r="D164" s="113"/>
      <c r="E164" s="113"/>
      <c r="F164" s="12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1:26" ht="12.75" customHeight="1" x14ac:dyDescent="0.2">
      <c r="A165" s="111"/>
      <c r="B165" s="111"/>
      <c r="C165" s="113"/>
      <c r="D165" s="113"/>
      <c r="E165" s="113"/>
      <c r="F165" s="12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ht="12.75" customHeight="1" x14ac:dyDescent="0.2">
      <c r="A166" s="111"/>
      <c r="B166" s="111"/>
      <c r="C166" s="113"/>
      <c r="D166" s="113"/>
      <c r="E166" s="113"/>
      <c r="F166" s="12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1:26" ht="12.75" customHeight="1" x14ac:dyDescent="0.2">
      <c r="A167" s="111"/>
      <c r="B167" s="111"/>
      <c r="C167" s="113"/>
      <c r="D167" s="113"/>
      <c r="E167" s="113"/>
      <c r="F167" s="12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ht="12.75" customHeight="1" x14ac:dyDescent="0.2">
      <c r="A168" s="111"/>
      <c r="B168" s="111"/>
      <c r="C168" s="113"/>
      <c r="D168" s="113"/>
      <c r="E168" s="113"/>
      <c r="F168" s="12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1:26" ht="12.75" customHeight="1" x14ac:dyDescent="0.2">
      <c r="A169" s="111"/>
      <c r="B169" s="111"/>
      <c r="C169" s="113"/>
      <c r="D169" s="113"/>
      <c r="E169" s="113"/>
      <c r="F169" s="12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1:26" ht="12.75" customHeight="1" x14ac:dyDescent="0.2">
      <c r="A170" s="111"/>
      <c r="B170" s="111"/>
      <c r="C170" s="113"/>
      <c r="D170" s="113"/>
      <c r="E170" s="113"/>
      <c r="F170" s="12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1:26" ht="12.75" customHeight="1" x14ac:dyDescent="0.2">
      <c r="A171" s="111"/>
      <c r="B171" s="111"/>
      <c r="C171" s="113"/>
      <c r="D171" s="113"/>
      <c r="E171" s="113"/>
      <c r="F171" s="12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1:26" ht="12.75" customHeight="1" x14ac:dyDescent="0.2">
      <c r="A172" s="111"/>
      <c r="B172" s="111"/>
      <c r="C172" s="113"/>
      <c r="D172" s="113"/>
      <c r="E172" s="113"/>
      <c r="F172" s="12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1:26" ht="12.75" customHeight="1" x14ac:dyDescent="0.2">
      <c r="A173" s="111"/>
      <c r="B173" s="111"/>
      <c r="C173" s="113"/>
      <c r="D173" s="113"/>
      <c r="E173" s="113"/>
      <c r="F173" s="12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1:26" ht="12.75" customHeight="1" x14ac:dyDescent="0.2">
      <c r="A174" s="111"/>
      <c r="B174" s="111"/>
      <c r="C174" s="113"/>
      <c r="D174" s="113"/>
      <c r="E174" s="113"/>
      <c r="F174" s="12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1:26" ht="12.75" customHeight="1" x14ac:dyDescent="0.2">
      <c r="A175" s="111"/>
      <c r="B175" s="111"/>
      <c r="C175" s="113"/>
      <c r="D175" s="113"/>
      <c r="E175" s="113"/>
      <c r="F175" s="12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1:26" ht="12.75" customHeight="1" x14ac:dyDescent="0.2">
      <c r="A176" s="111"/>
      <c r="B176" s="111"/>
      <c r="C176" s="113"/>
      <c r="D176" s="113"/>
      <c r="E176" s="113"/>
      <c r="F176" s="12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1:26" ht="12.75" customHeight="1" x14ac:dyDescent="0.2">
      <c r="A177" s="111"/>
      <c r="B177" s="111"/>
      <c r="C177" s="113"/>
      <c r="D177" s="113"/>
      <c r="E177" s="113"/>
      <c r="F177" s="12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1:26" ht="12.75" customHeight="1" x14ac:dyDescent="0.2">
      <c r="A178" s="111"/>
      <c r="B178" s="111"/>
      <c r="C178" s="113"/>
      <c r="D178" s="113"/>
      <c r="E178" s="113"/>
      <c r="F178" s="12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1:26" ht="12.75" customHeight="1" x14ac:dyDescent="0.2">
      <c r="A179" s="111"/>
      <c r="B179" s="111"/>
      <c r="C179" s="113"/>
      <c r="D179" s="113"/>
      <c r="E179" s="113"/>
      <c r="F179" s="12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1:26" ht="12.75" customHeight="1" x14ac:dyDescent="0.2">
      <c r="A180" s="111"/>
      <c r="B180" s="111"/>
      <c r="C180" s="113"/>
      <c r="D180" s="113"/>
      <c r="E180" s="113"/>
      <c r="F180" s="12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1:26" ht="12.75" customHeight="1" x14ac:dyDescent="0.2">
      <c r="A181" s="111"/>
      <c r="B181" s="111"/>
      <c r="C181" s="113"/>
      <c r="D181" s="113"/>
      <c r="E181" s="113"/>
      <c r="F181" s="12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1:26" ht="12.75" customHeight="1" x14ac:dyDescent="0.2">
      <c r="A182" s="111"/>
      <c r="B182" s="111"/>
      <c r="C182" s="113"/>
      <c r="D182" s="113"/>
      <c r="E182" s="113"/>
      <c r="F182" s="12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1:26" ht="12.75" customHeight="1" x14ac:dyDescent="0.2">
      <c r="A183" s="111"/>
      <c r="B183" s="111"/>
      <c r="C183" s="113"/>
      <c r="D183" s="113"/>
      <c r="E183" s="113"/>
      <c r="F183" s="12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1:26" ht="12.75" customHeight="1" x14ac:dyDescent="0.2">
      <c r="A184" s="111"/>
      <c r="B184" s="111"/>
      <c r="C184" s="113"/>
      <c r="D184" s="113"/>
      <c r="E184" s="113"/>
      <c r="F184" s="12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1:26" ht="12.75" customHeight="1" x14ac:dyDescent="0.2">
      <c r="A185" s="111"/>
      <c r="B185" s="111"/>
      <c r="C185" s="113"/>
      <c r="D185" s="113"/>
      <c r="E185" s="113"/>
      <c r="F185" s="12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1:26" ht="12.75" customHeight="1" x14ac:dyDescent="0.2">
      <c r="A186" s="111"/>
      <c r="B186" s="111"/>
      <c r="C186" s="113"/>
      <c r="D186" s="113"/>
      <c r="E186" s="113"/>
      <c r="F186" s="12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1:26" ht="12.75" customHeight="1" x14ac:dyDescent="0.2">
      <c r="A187" s="111"/>
      <c r="B187" s="111"/>
      <c r="C187" s="113"/>
      <c r="D187" s="113"/>
      <c r="E187" s="113"/>
      <c r="F187" s="12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1:26" ht="12.75" customHeight="1" x14ac:dyDescent="0.2">
      <c r="A188" s="111"/>
      <c r="B188" s="111"/>
      <c r="C188" s="113"/>
      <c r="D188" s="113"/>
      <c r="E188" s="113"/>
      <c r="F188" s="12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1:26" ht="12.75" customHeight="1" x14ac:dyDescent="0.2">
      <c r="A189" s="111"/>
      <c r="B189" s="111"/>
      <c r="C189" s="113"/>
      <c r="D189" s="113"/>
      <c r="E189" s="113"/>
      <c r="F189" s="12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1:26" ht="12.75" customHeight="1" x14ac:dyDescent="0.2">
      <c r="A190" s="111"/>
      <c r="B190" s="111"/>
      <c r="C190" s="113"/>
      <c r="D190" s="113"/>
      <c r="E190" s="113"/>
      <c r="F190" s="12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1:26" ht="12.75" customHeight="1" x14ac:dyDescent="0.2">
      <c r="A191" s="111"/>
      <c r="B191" s="111"/>
      <c r="C191" s="113"/>
      <c r="D191" s="113"/>
      <c r="E191" s="113"/>
      <c r="F191" s="12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1:26" ht="12.75" customHeight="1" x14ac:dyDescent="0.2">
      <c r="A192" s="111"/>
      <c r="B192" s="111"/>
      <c r="C192" s="113"/>
      <c r="D192" s="113"/>
      <c r="E192" s="113"/>
      <c r="F192" s="12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1:26" ht="12.75" customHeight="1" x14ac:dyDescent="0.2">
      <c r="A193" s="111"/>
      <c r="B193" s="111"/>
      <c r="C193" s="113"/>
      <c r="D193" s="113"/>
      <c r="E193" s="113"/>
      <c r="F193" s="12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1:26" ht="12.75" customHeight="1" x14ac:dyDescent="0.2">
      <c r="A194" s="111"/>
      <c r="B194" s="111"/>
      <c r="C194" s="113"/>
      <c r="D194" s="113"/>
      <c r="E194" s="113"/>
      <c r="F194" s="12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1:26" ht="12.75" customHeight="1" x14ac:dyDescent="0.2">
      <c r="A195" s="111"/>
      <c r="B195" s="111"/>
      <c r="C195" s="113"/>
      <c r="D195" s="113"/>
      <c r="E195" s="113"/>
      <c r="F195" s="12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1:26" ht="12.75" customHeight="1" x14ac:dyDescent="0.2">
      <c r="A196" s="111"/>
      <c r="B196" s="111"/>
      <c r="C196" s="113"/>
      <c r="D196" s="113"/>
      <c r="E196" s="113"/>
      <c r="F196" s="12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1:26" ht="12.75" customHeight="1" x14ac:dyDescent="0.2">
      <c r="A197" s="111"/>
      <c r="B197" s="111"/>
      <c r="C197" s="113"/>
      <c r="D197" s="113"/>
      <c r="E197" s="113"/>
      <c r="F197" s="12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1:26" ht="12.75" customHeight="1" x14ac:dyDescent="0.2">
      <c r="A198" s="111"/>
      <c r="B198" s="111"/>
      <c r="C198" s="113"/>
      <c r="D198" s="113"/>
      <c r="E198" s="113"/>
      <c r="F198" s="12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1:26" ht="12.75" customHeight="1" x14ac:dyDescent="0.2">
      <c r="A199" s="111"/>
      <c r="B199" s="111"/>
      <c r="C199" s="113"/>
      <c r="D199" s="113"/>
      <c r="E199" s="113"/>
      <c r="F199" s="12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1:26" ht="12.75" customHeight="1" x14ac:dyDescent="0.2">
      <c r="A200" s="111"/>
      <c r="B200" s="111"/>
      <c r="C200" s="113"/>
      <c r="D200" s="113"/>
      <c r="E200" s="113"/>
      <c r="F200" s="12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1:26" ht="12.75" customHeight="1" x14ac:dyDescent="0.2">
      <c r="A201" s="111"/>
      <c r="B201" s="111"/>
      <c r="C201" s="113"/>
      <c r="D201" s="113"/>
      <c r="E201" s="113"/>
      <c r="F201" s="12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1:26" ht="12.75" customHeight="1" x14ac:dyDescent="0.2">
      <c r="A202" s="111"/>
      <c r="B202" s="111"/>
      <c r="C202" s="113"/>
      <c r="D202" s="113"/>
      <c r="E202" s="113"/>
      <c r="F202" s="12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1:26" ht="12.75" customHeight="1" x14ac:dyDescent="0.2">
      <c r="A203" s="111"/>
      <c r="B203" s="111"/>
      <c r="C203" s="113"/>
      <c r="D203" s="113"/>
      <c r="E203" s="113"/>
      <c r="F203" s="12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1:26" ht="12.75" customHeight="1" x14ac:dyDescent="0.2">
      <c r="A204" s="111"/>
      <c r="B204" s="111"/>
      <c r="C204" s="113"/>
      <c r="D204" s="113"/>
      <c r="E204" s="113"/>
      <c r="F204" s="12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1:26" ht="12.75" customHeight="1" x14ac:dyDescent="0.2">
      <c r="A205" s="111"/>
      <c r="B205" s="111"/>
      <c r="C205" s="113"/>
      <c r="D205" s="113"/>
      <c r="E205" s="113"/>
      <c r="F205" s="12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1:26" ht="12.75" customHeight="1" x14ac:dyDescent="0.2">
      <c r="A206" s="111"/>
      <c r="B206" s="111"/>
      <c r="C206" s="113"/>
      <c r="D206" s="113"/>
      <c r="E206" s="113"/>
      <c r="F206" s="12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1:26" ht="12.75" customHeight="1" x14ac:dyDescent="0.2">
      <c r="A207" s="111"/>
      <c r="B207" s="111"/>
      <c r="C207" s="113"/>
      <c r="D207" s="113"/>
      <c r="E207" s="113"/>
      <c r="F207" s="12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1:26" ht="12.75" customHeight="1" x14ac:dyDescent="0.2">
      <c r="A208" s="111"/>
      <c r="B208" s="111"/>
      <c r="C208" s="113"/>
      <c r="D208" s="113"/>
      <c r="E208" s="113"/>
      <c r="F208" s="12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1:26" ht="12.75" customHeight="1" x14ac:dyDescent="0.2">
      <c r="A209" s="111"/>
      <c r="B209" s="111"/>
      <c r="C209" s="113"/>
      <c r="D209" s="113"/>
      <c r="E209" s="113"/>
      <c r="F209" s="12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1:26" ht="12.75" customHeight="1" x14ac:dyDescent="0.2">
      <c r="A210" s="111"/>
      <c r="B210" s="111"/>
      <c r="C210" s="113"/>
      <c r="D210" s="113"/>
      <c r="E210" s="113"/>
      <c r="F210" s="12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1:26" ht="12.75" customHeight="1" x14ac:dyDescent="0.2">
      <c r="A211" s="111"/>
      <c r="B211" s="111"/>
      <c r="C211" s="113"/>
      <c r="D211" s="113"/>
      <c r="E211" s="113"/>
      <c r="F211" s="12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2.75" customHeight="1" x14ac:dyDescent="0.2">
      <c r="A212" s="111"/>
      <c r="B212" s="111"/>
      <c r="C212" s="113"/>
      <c r="D212" s="113"/>
      <c r="E212" s="113"/>
      <c r="F212" s="12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1:26" ht="12.75" customHeight="1" x14ac:dyDescent="0.2">
      <c r="A213" s="111"/>
      <c r="B213" s="111"/>
      <c r="C213" s="113"/>
      <c r="D213" s="113"/>
      <c r="E213" s="113"/>
      <c r="F213" s="12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1:26" ht="12.75" customHeight="1" x14ac:dyDescent="0.2">
      <c r="A214" s="111"/>
      <c r="B214" s="111"/>
      <c r="C214" s="113"/>
      <c r="D214" s="113"/>
      <c r="E214" s="113"/>
      <c r="F214" s="12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1:26" ht="12.75" customHeight="1" x14ac:dyDescent="0.2">
      <c r="A215" s="111"/>
      <c r="B215" s="111"/>
      <c r="C215" s="113"/>
      <c r="D215" s="113"/>
      <c r="E215" s="113"/>
      <c r="F215" s="12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1:26" ht="12.75" customHeight="1" x14ac:dyDescent="0.2">
      <c r="A216" s="111"/>
      <c r="B216" s="111"/>
      <c r="C216" s="113"/>
      <c r="D216" s="113"/>
      <c r="E216" s="113"/>
      <c r="F216" s="12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1:26" ht="12.75" customHeight="1" x14ac:dyDescent="0.2">
      <c r="A217" s="111"/>
      <c r="B217" s="111"/>
      <c r="C217" s="113"/>
      <c r="D217" s="113"/>
      <c r="E217" s="113"/>
      <c r="F217" s="12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1:26" ht="12.75" customHeight="1" x14ac:dyDescent="0.2">
      <c r="A218" s="111"/>
      <c r="B218" s="111"/>
      <c r="C218" s="113"/>
      <c r="D218" s="113"/>
      <c r="E218" s="113"/>
      <c r="F218" s="12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1:26" ht="12.75" customHeight="1" x14ac:dyDescent="0.2">
      <c r="A219" s="111"/>
      <c r="B219" s="111"/>
      <c r="C219" s="113"/>
      <c r="D219" s="113"/>
      <c r="E219" s="113"/>
      <c r="F219" s="12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1:26" ht="12.75" customHeight="1" x14ac:dyDescent="0.2">
      <c r="A220" s="111"/>
      <c r="B220" s="111"/>
      <c r="C220" s="113"/>
      <c r="D220" s="113"/>
      <c r="E220" s="113"/>
      <c r="F220" s="12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1:26" ht="12.75" customHeight="1" x14ac:dyDescent="0.2">
      <c r="A221" s="111"/>
      <c r="B221" s="111"/>
      <c r="C221" s="113"/>
      <c r="D221" s="113"/>
      <c r="E221" s="113"/>
      <c r="F221" s="12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1:26" ht="12.75" customHeight="1" x14ac:dyDescent="0.2">
      <c r="A222" s="111"/>
      <c r="B222" s="111"/>
      <c r="C222" s="113"/>
      <c r="D222" s="113"/>
      <c r="E222" s="113"/>
      <c r="F222" s="12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1:26" ht="12.75" customHeight="1" x14ac:dyDescent="0.2">
      <c r="A223" s="111"/>
      <c r="B223" s="111"/>
      <c r="C223" s="113"/>
      <c r="D223" s="113"/>
      <c r="E223" s="113"/>
      <c r="F223" s="12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1:26" ht="12.75" customHeight="1" x14ac:dyDescent="0.2">
      <c r="A224" s="111"/>
      <c r="B224" s="111"/>
      <c r="C224" s="113"/>
      <c r="D224" s="113"/>
      <c r="E224" s="113"/>
      <c r="F224" s="12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1:26" ht="12.75" customHeight="1" x14ac:dyDescent="0.2">
      <c r="A225" s="111"/>
      <c r="B225" s="111"/>
      <c r="C225" s="113"/>
      <c r="D225" s="113"/>
      <c r="E225" s="113"/>
      <c r="F225" s="12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1:26" ht="12.75" customHeight="1" x14ac:dyDescent="0.2">
      <c r="A226" s="111"/>
      <c r="B226" s="111"/>
      <c r="C226" s="113"/>
      <c r="D226" s="113"/>
      <c r="E226" s="113"/>
      <c r="F226" s="12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1:26" ht="12.75" customHeight="1" x14ac:dyDescent="0.2">
      <c r="A227" s="111"/>
      <c r="B227" s="111"/>
      <c r="C227" s="113"/>
      <c r="D227" s="113"/>
      <c r="E227" s="113"/>
      <c r="F227" s="12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1:26" ht="12.75" customHeight="1" x14ac:dyDescent="0.2">
      <c r="A228" s="111"/>
      <c r="B228" s="111"/>
      <c r="C228" s="113"/>
      <c r="D228" s="113"/>
      <c r="E228" s="113"/>
      <c r="F228" s="12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1:26" ht="12.75" customHeight="1" x14ac:dyDescent="0.2">
      <c r="A229" s="111"/>
      <c r="B229" s="111"/>
      <c r="C229" s="113"/>
      <c r="D229" s="113"/>
      <c r="E229" s="113"/>
      <c r="F229" s="12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1:26" ht="12.75" customHeight="1" x14ac:dyDescent="0.2">
      <c r="A230" s="111"/>
      <c r="B230" s="111"/>
      <c r="C230" s="113"/>
      <c r="D230" s="113"/>
      <c r="E230" s="113"/>
      <c r="F230" s="12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1:26" ht="12.75" customHeight="1" x14ac:dyDescent="0.2">
      <c r="A231" s="111"/>
      <c r="B231" s="111"/>
      <c r="C231" s="113"/>
      <c r="D231" s="113"/>
      <c r="E231" s="113"/>
      <c r="F231" s="12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1:26" ht="12.75" customHeight="1" x14ac:dyDescent="0.2">
      <c r="A232" s="111"/>
      <c r="B232" s="111"/>
      <c r="C232" s="113"/>
      <c r="D232" s="113"/>
      <c r="E232" s="113"/>
      <c r="F232" s="12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1:26" ht="12.75" customHeight="1" x14ac:dyDescent="0.2">
      <c r="A233" s="111"/>
      <c r="B233" s="111"/>
      <c r="C233" s="113"/>
      <c r="D233" s="113"/>
      <c r="E233" s="113"/>
      <c r="F233" s="12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1:26" ht="12.75" customHeight="1" x14ac:dyDescent="0.2">
      <c r="A234" s="111"/>
      <c r="B234" s="111"/>
      <c r="C234" s="113"/>
      <c r="D234" s="113"/>
      <c r="E234" s="113"/>
      <c r="F234" s="12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1:26" ht="12.75" customHeight="1" x14ac:dyDescent="0.2">
      <c r="A235" s="111"/>
      <c r="B235" s="111"/>
      <c r="C235" s="113"/>
      <c r="D235" s="113"/>
      <c r="E235" s="113"/>
      <c r="F235" s="12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1:26" ht="12.75" customHeight="1" x14ac:dyDescent="0.2">
      <c r="A236" s="111"/>
      <c r="B236" s="111"/>
      <c r="C236" s="113"/>
      <c r="D236" s="113"/>
      <c r="E236" s="113"/>
      <c r="F236" s="12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1:26" ht="12.75" customHeight="1" x14ac:dyDescent="0.2">
      <c r="A237" s="111"/>
      <c r="B237" s="111"/>
      <c r="C237" s="113"/>
      <c r="D237" s="113"/>
      <c r="E237" s="113"/>
      <c r="F237" s="12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1:26" ht="12.75" customHeight="1" x14ac:dyDescent="0.2">
      <c r="A238" s="111"/>
      <c r="B238" s="111"/>
      <c r="C238" s="113"/>
      <c r="D238" s="113"/>
      <c r="E238" s="113"/>
      <c r="F238" s="12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1:26" ht="12.75" customHeight="1" x14ac:dyDescent="0.2">
      <c r="A239" s="111"/>
      <c r="B239" s="111"/>
      <c r="C239" s="113"/>
      <c r="D239" s="113"/>
      <c r="E239" s="113"/>
      <c r="F239" s="12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1:26" ht="12.75" customHeight="1" x14ac:dyDescent="0.2">
      <c r="A240" s="111"/>
      <c r="B240" s="111"/>
      <c r="C240" s="113"/>
      <c r="D240" s="113"/>
      <c r="E240" s="113"/>
      <c r="F240" s="12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1:26" ht="12.75" customHeight="1" x14ac:dyDescent="0.2">
      <c r="A241" s="111"/>
      <c r="B241" s="111"/>
      <c r="C241" s="113"/>
      <c r="D241" s="113"/>
      <c r="E241" s="113"/>
      <c r="F241" s="12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1:26" ht="12.75" customHeight="1" x14ac:dyDescent="0.2">
      <c r="A242" s="111"/>
      <c r="B242" s="111"/>
      <c r="C242" s="113"/>
      <c r="D242" s="113"/>
      <c r="E242" s="113"/>
      <c r="F242" s="12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1:26" ht="12.75" customHeight="1" x14ac:dyDescent="0.2">
      <c r="A243" s="111"/>
      <c r="B243" s="111"/>
      <c r="C243" s="113"/>
      <c r="D243" s="113"/>
      <c r="E243" s="113"/>
      <c r="F243" s="12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1:26" ht="12.75" customHeight="1" x14ac:dyDescent="0.2">
      <c r="A244" s="111"/>
      <c r="B244" s="111"/>
      <c r="C244" s="113"/>
      <c r="D244" s="113"/>
      <c r="E244" s="113"/>
      <c r="F244" s="12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1:26" ht="12.75" customHeight="1" x14ac:dyDescent="0.2">
      <c r="A245" s="111"/>
      <c r="B245" s="111"/>
      <c r="C245" s="113"/>
      <c r="D245" s="113"/>
      <c r="E245" s="113"/>
      <c r="F245" s="12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1:26" ht="12.75" customHeight="1" x14ac:dyDescent="0.2">
      <c r="A246" s="111"/>
      <c r="B246" s="111"/>
      <c r="C246" s="113"/>
      <c r="D246" s="113"/>
      <c r="E246" s="113"/>
      <c r="F246" s="12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1:26" ht="12.75" customHeight="1" x14ac:dyDescent="0.2">
      <c r="A247" s="111"/>
      <c r="B247" s="111"/>
      <c r="C247" s="113"/>
      <c r="D247" s="113"/>
      <c r="E247" s="113"/>
      <c r="F247" s="12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1:26" ht="12.75" customHeight="1" x14ac:dyDescent="0.2">
      <c r="A248" s="111"/>
      <c r="B248" s="111"/>
      <c r="C248" s="113"/>
      <c r="D248" s="113"/>
      <c r="E248" s="113"/>
      <c r="F248" s="12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1:26" ht="12.75" customHeight="1" x14ac:dyDescent="0.2">
      <c r="A249" s="111"/>
      <c r="B249" s="111"/>
      <c r="C249" s="113"/>
      <c r="D249" s="113"/>
      <c r="E249" s="113"/>
      <c r="F249" s="12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1:26" ht="12.75" customHeight="1" x14ac:dyDescent="0.2">
      <c r="A250" s="111"/>
      <c r="B250" s="111"/>
      <c r="C250" s="113"/>
      <c r="D250" s="113"/>
      <c r="E250" s="113"/>
      <c r="F250" s="12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1:26" ht="12.75" customHeight="1" x14ac:dyDescent="0.2">
      <c r="A251" s="111"/>
      <c r="B251" s="111"/>
      <c r="C251" s="113"/>
      <c r="D251" s="113"/>
      <c r="E251" s="113"/>
      <c r="F251" s="12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1:26" ht="12.75" customHeight="1" x14ac:dyDescent="0.2">
      <c r="A252" s="111"/>
      <c r="B252" s="111"/>
      <c r="C252" s="113"/>
      <c r="D252" s="113"/>
      <c r="E252" s="113"/>
      <c r="F252" s="12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1:26" ht="12.75" customHeight="1" x14ac:dyDescent="0.2">
      <c r="A253" s="111"/>
      <c r="B253" s="111"/>
      <c r="C253" s="113"/>
      <c r="D253" s="113"/>
      <c r="E253" s="113"/>
      <c r="F253" s="12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1:26" ht="12.75" customHeight="1" x14ac:dyDescent="0.2">
      <c r="A254" s="111"/>
      <c r="B254" s="111"/>
      <c r="C254" s="113"/>
      <c r="D254" s="113"/>
      <c r="E254" s="113"/>
      <c r="F254" s="12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1:26" ht="12.75" customHeight="1" x14ac:dyDescent="0.2">
      <c r="A255" s="111"/>
      <c r="B255" s="111"/>
      <c r="C255" s="113"/>
      <c r="D255" s="113"/>
      <c r="E255" s="113"/>
      <c r="F255" s="12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1:26" ht="12.75" customHeight="1" x14ac:dyDescent="0.2">
      <c r="A256" s="111"/>
      <c r="B256" s="111"/>
      <c r="C256" s="113"/>
      <c r="D256" s="113"/>
      <c r="E256" s="113"/>
      <c r="F256" s="12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1:26" ht="12.75" customHeight="1" x14ac:dyDescent="0.2">
      <c r="A257" s="111"/>
      <c r="B257" s="111"/>
      <c r="C257" s="113"/>
      <c r="D257" s="113"/>
      <c r="E257" s="113"/>
      <c r="F257" s="12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1:26" ht="12.75" customHeight="1" x14ac:dyDescent="0.2">
      <c r="A258" s="111"/>
      <c r="B258" s="111"/>
      <c r="C258" s="113"/>
      <c r="D258" s="113"/>
      <c r="E258" s="113"/>
      <c r="F258" s="12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1:26" ht="12.75" customHeight="1" x14ac:dyDescent="0.2">
      <c r="A259" s="111"/>
      <c r="B259" s="111"/>
      <c r="C259" s="113"/>
      <c r="D259" s="113"/>
      <c r="E259" s="113"/>
      <c r="F259" s="12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1:26" ht="12.75" customHeight="1" x14ac:dyDescent="0.2">
      <c r="A260" s="111"/>
      <c r="B260" s="111"/>
      <c r="C260" s="113"/>
      <c r="D260" s="113"/>
      <c r="E260" s="113"/>
      <c r="F260" s="12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1:26" ht="12.75" customHeight="1" x14ac:dyDescent="0.2">
      <c r="A261" s="111"/>
      <c r="B261" s="111"/>
      <c r="C261" s="113"/>
      <c r="D261" s="113"/>
      <c r="E261" s="113"/>
      <c r="F261" s="12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1:26" ht="12.75" customHeight="1" x14ac:dyDescent="0.2">
      <c r="A262" s="111"/>
      <c r="B262" s="111"/>
      <c r="C262" s="113"/>
      <c r="D262" s="113"/>
      <c r="E262" s="113"/>
      <c r="F262" s="12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1:26" ht="12.75" customHeight="1" x14ac:dyDescent="0.2">
      <c r="A263" s="111"/>
      <c r="B263" s="111"/>
      <c r="C263" s="113"/>
      <c r="D263" s="113"/>
      <c r="E263" s="113"/>
      <c r="F263" s="12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1:26" ht="12.75" customHeight="1" x14ac:dyDescent="0.2">
      <c r="A264" s="111"/>
      <c r="B264" s="111"/>
      <c r="C264" s="113"/>
      <c r="D264" s="113"/>
      <c r="E264" s="113"/>
      <c r="F264" s="12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1:26" ht="12.75" customHeight="1" x14ac:dyDescent="0.2">
      <c r="A265" s="111"/>
      <c r="B265" s="111"/>
      <c r="C265" s="113"/>
      <c r="D265" s="113"/>
      <c r="E265" s="113"/>
      <c r="F265" s="12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1:26" ht="12.75" customHeight="1" x14ac:dyDescent="0.2">
      <c r="A266" s="111"/>
      <c r="B266" s="111"/>
      <c r="C266" s="113"/>
      <c r="D266" s="113"/>
      <c r="E266" s="113"/>
      <c r="F266" s="12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1:26" ht="12.75" customHeight="1" x14ac:dyDescent="0.2">
      <c r="A267" s="111"/>
      <c r="B267" s="111"/>
      <c r="C267" s="113"/>
      <c r="D267" s="113"/>
      <c r="E267" s="113"/>
      <c r="F267" s="12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1:26" ht="12.75" customHeight="1" x14ac:dyDescent="0.2">
      <c r="A268" s="111"/>
      <c r="B268" s="111"/>
      <c r="C268" s="113"/>
      <c r="D268" s="113"/>
      <c r="E268" s="113"/>
      <c r="F268" s="12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1:26" ht="12.75" customHeight="1" x14ac:dyDescent="0.2">
      <c r="A269" s="111"/>
      <c r="B269" s="111"/>
      <c r="C269" s="113"/>
      <c r="D269" s="113"/>
      <c r="E269" s="113"/>
      <c r="F269" s="12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1:26" ht="12.75" customHeight="1" x14ac:dyDescent="0.2">
      <c r="A270" s="111"/>
      <c r="B270" s="111"/>
      <c r="C270" s="113"/>
      <c r="D270" s="113"/>
      <c r="E270" s="113"/>
      <c r="F270" s="12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1:26" ht="12.75" customHeight="1" x14ac:dyDescent="0.2">
      <c r="A271" s="111"/>
      <c r="B271" s="111"/>
      <c r="C271" s="113"/>
      <c r="D271" s="113"/>
      <c r="E271" s="113"/>
      <c r="F271" s="12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1:26" ht="12.75" customHeight="1" x14ac:dyDescent="0.2">
      <c r="A272" s="111"/>
      <c r="B272" s="111"/>
      <c r="C272" s="113"/>
      <c r="D272" s="113"/>
      <c r="E272" s="113"/>
      <c r="F272" s="12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1:26" ht="12.75" customHeight="1" x14ac:dyDescent="0.2">
      <c r="A273" s="111"/>
      <c r="B273" s="111"/>
      <c r="C273" s="113"/>
      <c r="D273" s="113"/>
      <c r="E273" s="113"/>
      <c r="F273" s="12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1:26" ht="12.75" customHeight="1" x14ac:dyDescent="0.2">
      <c r="A274" s="111"/>
      <c r="B274" s="111"/>
      <c r="C274" s="113"/>
      <c r="D274" s="113"/>
      <c r="E274" s="113"/>
      <c r="F274" s="12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1:26" ht="12.75" customHeight="1" x14ac:dyDescent="0.2">
      <c r="A275" s="111"/>
      <c r="B275" s="111"/>
      <c r="C275" s="113"/>
      <c r="D275" s="113"/>
      <c r="E275" s="113"/>
      <c r="F275" s="12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1:26" ht="12.75" customHeight="1" x14ac:dyDescent="0.2">
      <c r="A276" s="111"/>
      <c r="B276" s="111"/>
      <c r="C276" s="113"/>
      <c r="D276" s="113"/>
      <c r="E276" s="113"/>
      <c r="F276" s="12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1:26" ht="12.75" customHeight="1" x14ac:dyDescent="0.2">
      <c r="A277" s="111"/>
      <c r="B277" s="111"/>
      <c r="C277" s="113"/>
      <c r="D277" s="113"/>
      <c r="E277" s="113"/>
      <c r="F277" s="12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1:26" ht="12.75" customHeight="1" x14ac:dyDescent="0.2">
      <c r="A278" s="111"/>
      <c r="B278" s="111"/>
      <c r="C278" s="113"/>
      <c r="D278" s="113"/>
      <c r="E278" s="113"/>
      <c r="F278" s="12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1:26" ht="12.75" customHeight="1" x14ac:dyDescent="0.2">
      <c r="A279" s="111"/>
      <c r="B279" s="111"/>
      <c r="C279" s="113"/>
      <c r="D279" s="113"/>
      <c r="E279" s="113"/>
      <c r="F279" s="12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1:26" ht="12.75" customHeight="1" x14ac:dyDescent="0.2">
      <c r="A280" s="111"/>
      <c r="B280" s="111"/>
      <c r="C280" s="113"/>
      <c r="D280" s="113"/>
      <c r="E280" s="113"/>
      <c r="F280" s="12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1:26" ht="12.75" customHeight="1" x14ac:dyDescent="0.2">
      <c r="A281" s="111"/>
      <c r="B281" s="111"/>
      <c r="C281" s="113"/>
      <c r="D281" s="113"/>
      <c r="E281" s="113"/>
      <c r="F281" s="12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1:26" ht="12.75" customHeight="1" x14ac:dyDescent="0.2">
      <c r="A282" s="111"/>
      <c r="B282" s="111"/>
      <c r="C282" s="113"/>
      <c r="D282" s="113"/>
      <c r="E282" s="113"/>
      <c r="F282" s="12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1:26" ht="12.75" customHeight="1" x14ac:dyDescent="0.2">
      <c r="A283" s="111"/>
      <c r="B283" s="111"/>
      <c r="C283" s="113"/>
      <c r="D283" s="113"/>
      <c r="E283" s="113"/>
      <c r="F283" s="12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1:26" ht="12.75" customHeight="1" x14ac:dyDescent="0.2">
      <c r="A284" s="111"/>
      <c r="B284" s="111"/>
      <c r="C284" s="113"/>
      <c r="D284" s="113"/>
      <c r="E284" s="113"/>
      <c r="F284" s="12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1:26" ht="12.75" customHeight="1" x14ac:dyDescent="0.2">
      <c r="A285" s="111"/>
      <c r="B285" s="111"/>
      <c r="C285" s="113"/>
      <c r="D285" s="113"/>
      <c r="E285" s="113"/>
      <c r="F285" s="12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1:26" ht="12.75" customHeight="1" x14ac:dyDescent="0.2">
      <c r="A286" s="111"/>
      <c r="B286" s="111"/>
      <c r="C286" s="113"/>
      <c r="D286" s="113"/>
      <c r="E286" s="113"/>
      <c r="F286" s="12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1:26" ht="12.75" customHeight="1" x14ac:dyDescent="0.2">
      <c r="A287" s="111"/>
      <c r="B287" s="111"/>
      <c r="C287" s="113"/>
      <c r="D287" s="113"/>
      <c r="E287" s="113"/>
      <c r="F287" s="12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1:26" ht="12.75" customHeight="1" x14ac:dyDescent="0.2">
      <c r="A288" s="111"/>
      <c r="B288" s="111"/>
      <c r="C288" s="113"/>
      <c r="D288" s="113"/>
      <c r="E288" s="113"/>
      <c r="F288" s="12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1:26" ht="12.75" customHeight="1" x14ac:dyDescent="0.2">
      <c r="A289" s="111"/>
      <c r="B289" s="111"/>
      <c r="C289" s="113"/>
      <c r="D289" s="113"/>
      <c r="E289" s="113"/>
      <c r="F289" s="12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1:26" ht="12.75" customHeight="1" x14ac:dyDescent="0.2">
      <c r="A290" s="111"/>
      <c r="B290" s="111"/>
      <c r="C290" s="113"/>
      <c r="D290" s="113"/>
      <c r="E290" s="113"/>
      <c r="F290" s="12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1:26" ht="12.75" customHeight="1" x14ac:dyDescent="0.2">
      <c r="A291" s="111"/>
      <c r="B291" s="111"/>
      <c r="C291" s="113"/>
      <c r="D291" s="113"/>
      <c r="E291" s="113"/>
      <c r="F291" s="12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1:26" ht="12.75" customHeight="1" x14ac:dyDescent="0.2">
      <c r="A292" s="111"/>
      <c r="B292" s="111"/>
      <c r="C292" s="113"/>
      <c r="D292" s="113"/>
      <c r="E292" s="113"/>
      <c r="F292" s="12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1:26" ht="12.75" customHeight="1" x14ac:dyDescent="0.2">
      <c r="A293" s="111"/>
      <c r="B293" s="111"/>
      <c r="C293" s="113"/>
      <c r="D293" s="113"/>
      <c r="E293" s="113"/>
      <c r="F293" s="12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1:26" ht="12.75" customHeight="1" x14ac:dyDescent="0.2">
      <c r="A294" s="111"/>
      <c r="B294" s="111"/>
      <c r="C294" s="113"/>
      <c r="D294" s="113"/>
      <c r="E294" s="113"/>
      <c r="F294" s="12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1:26" ht="12.75" customHeight="1" x14ac:dyDescent="0.2">
      <c r="A295" s="111"/>
      <c r="B295" s="111"/>
      <c r="C295" s="113"/>
      <c r="D295" s="113"/>
      <c r="E295" s="113"/>
      <c r="F295" s="12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1:26" ht="12.75" customHeight="1" x14ac:dyDescent="0.2">
      <c r="A296" s="111"/>
      <c r="B296" s="111"/>
      <c r="C296" s="113"/>
      <c r="D296" s="113"/>
      <c r="E296" s="113"/>
      <c r="F296" s="12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1:26" ht="12.75" customHeight="1" x14ac:dyDescent="0.2">
      <c r="A297" s="111"/>
      <c r="B297" s="111"/>
      <c r="C297" s="113"/>
      <c r="D297" s="113"/>
      <c r="E297" s="113"/>
      <c r="F297" s="12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1:26" ht="12.75" customHeight="1" x14ac:dyDescent="0.2">
      <c r="A298" s="111"/>
      <c r="B298" s="111"/>
      <c r="C298" s="113"/>
      <c r="D298" s="113"/>
      <c r="E298" s="113"/>
      <c r="F298" s="12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1:26" ht="12.75" customHeight="1" x14ac:dyDescent="0.2">
      <c r="A299" s="111"/>
      <c r="B299" s="111"/>
      <c r="C299" s="113"/>
      <c r="D299" s="113"/>
      <c r="E299" s="113"/>
      <c r="F299" s="12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1:26" ht="12.75" customHeight="1" x14ac:dyDescent="0.2">
      <c r="A300" s="111"/>
      <c r="B300" s="111"/>
      <c r="C300" s="113"/>
      <c r="D300" s="113"/>
      <c r="E300" s="113"/>
      <c r="F300" s="12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1:26" ht="12.75" customHeight="1" x14ac:dyDescent="0.2">
      <c r="A301" s="111"/>
      <c r="B301" s="111"/>
      <c r="C301" s="113"/>
      <c r="D301" s="113"/>
      <c r="E301" s="113"/>
      <c r="F301" s="12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1:26" ht="12.75" customHeight="1" x14ac:dyDescent="0.2">
      <c r="A302" s="111"/>
      <c r="B302" s="111"/>
      <c r="C302" s="113"/>
      <c r="D302" s="113"/>
      <c r="E302" s="113"/>
      <c r="F302" s="12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1:26" ht="12.75" customHeight="1" x14ac:dyDescent="0.2">
      <c r="A303" s="111"/>
      <c r="B303" s="111"/>
      <c r="C303" s="113"/>
      <c r="D303" s="113"/>
      <c r="E303" s="113"/>
      <c r="F303" s="12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1:26" ht="12.75" customHeight="1" x14ac:dyDescent="0.2">
      <c r="A304" s="111"/>
      <c r="B304" s="111"/>
      <c r="C304" s="113"/>
      <c r="D304" s="113"/>
      <c r="E304" s="113"/>
      <c r="F304" s="12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1:26" ht="12.75" customHeight="1" x14ac:dyDescent="0.2">
      <c r="A305" s="111"/>
      <c r="B305" s="111"/>
      <c r="C305" s="113"/>
      <c r="D305" s="113"/>
      <c r="E305" s="113"/>
      <c r="F305" s="12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1:26" ht="12.75" customHeight="1" x14ac:dyDescent="0.2">
      <c r="A306" s="111"/>
      <c r="B306" s="111"/>
      <c r="C306" s="113"/>
      <c r="D306" s="113"/>
      <c r="E306" s="113"/>
      <c r="F306" s="12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1:26" ht="12.75" customHeight="1" x14ac:dyDescent="0.2">
      <c r="A307" s="111"/>
      <c r="B307" s="111"/>
      <c r="C307" s="113"/>
      <c r="D307" s="113"/>
      <c r="E307" s="113"/>
      <c r="F307" s="12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1:26" ht="12.75" customHeight="1" x14ac:dyDescent="0.2">
      <c r="A308" s="111"/>
      <c r="B308" s="111"/>
      <c r="C308" s="113"/>
      <c r="D308" s="113"/>
      <c r="E308" s="113"/>
      <c r="F308" s="12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1:26" ht="12.75" customHeight="1" x14ac:dyDescent="0.2">
      <c r="A309" s="111"/>
      <c r="B309" s="111"/>
      <c r="C309" s="113"/>
      <c r="D309" s="113"/>
      <c r="E309" s="113"/>
      <c r="F309" s="12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1:26" ht="12.75" customHeight="1" x14ac:dyDescent="0.2">
      <c r="A310" s="111"/>
      <c r="B310" s="111"/>
      <c r="C310" s="113"/>
      <c r="D310" s="113"/>
      <c r="E310" s="113"/>
      <c r="F310" s="12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1:26" ht="12.75" customHeight="1" x14ac:dyDescent="0.2">
      <c r="A311" s="111"/>
      <c r="B311" s="111"/>
      <c r="C311" s="113"/>
      <c r="D311" s="113"/>
      <c r="E311" s="113"/>
      <c r="F311" s="12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1:26" ht="12.75" customHeight="1" x14ac:dyDescent="0.2">
      <c r="A312" s="111"/>
      <c r="B312" s="111"/>
      <c r="C312" s="113"/>
      <c r="D312" s="113"/>
      <c r="E312" s="113"/>
      <c r="F312" s="12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1:26" ht="12.75" customHeight="1" x14ac:dyDescent="0.2">
      <c r="A313" s="111"/>
      <c r="B313" s="111"/>
      <c r="C313" s="113"/>
      <c r="D313" s="113"/>
      <c r="E313" s="113"/>
      <c r="F313" s="12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1:26" ht="12.75" customHeight="1" x14ac:dyDescent="0.2">
      <c r="A314" s="111"/>
      <c r="B314" s="111"/>
      <c r="C314" s="113"/>
      <c r="D314" s="113"/>
      <c r="E314" s="113"/>
      <c r="F314" s="12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1:26" ht="12.75" customHeight="1" x14ac:dyDescent="0.2">
      <c r="A315" s="111"/>
      <c r="B315" s="111"/>
      <c r="C315" s="113"/>
      <c r="D315" s="113"/>
      <c r="E315" s="113"/>
      <c r="F315" s="12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1:26" ht="12.75" customHeight="1" x14ac:dyDescent="0.2">
      <c r="A316" s="111"/>
      <c r="B316" s="111"/>
      <c r="C316" s="113"/>
      <c r="D316" s="113"/>
      <c r="E316" s="113"/>
      <c r="F316" s="12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1:26" ht="12.75" customHeight="1" x14ac:dyDescent="0.2">
      <c r="A317" s="111"/>
      <c r="B317" s="111"/>
      <c r="C317" s="113"/>
      <c r="D317" s="113"/>
      <c r="E317" s="113"/>
      <c r="F317" s="12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1:26" ht="12.75" customHeight="1" x14ac:dyDescent="0.2">
      <c r="A318" s="111"/>
      <c r="B318" s="111"/>
      <c r="C318" s="113"/>
      <c r="D318" s="113"/>
      <c r="E318" s="113"/>
      <c r="F318" s="12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1:26" ht="12.75" customHeight="1" x14ac:dyDescent="0.2">
      <c r="A319" s="111"/>
      <c r="B319" s="111"/>
      <c r="C319" s="113"/>
      <c r="D319" s="113"/>
      <c r="E319" s="113"/>
      <c r="F319" s="12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1:26" ht="12.75" customHeight="1" x14ac:dyDescent="0.2">
      <c r="A320" s="111"/>
      <c r="B320" s="111"/>
      <c r="C320" s="113"/>
      <c r="D320" s="113"/>
      <c r="E320" s="113"/>
      <c r="F320" s="12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1:26" ht="12.75" customHeight="1" x14ac:dyDescent="0.2">
      <c r="A321" s="111"/>
      <c r="B321" s="111"/>
      <c r="C321" s="113"/>
      <c r="D321" s="113"/>
      <c r="E321" s="113"/>
      <c r="F321" s="12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1:26" ht="12.75" customHeight="1" x14ac:dyDescent="0.2">
      <c r="A322" s="111"/>
      <c r="B322" s="111"/>
      <c r="C322" s="113"/>
      <c r="D322" s="113"/>
      <c r="E322" s="113"/>
      <c r="F322" s="12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1:26" ht="12.75" customHeight="1" x14ac:dyDescent="0.2">
      <c r="A323" s="111"/>
      <c r="B323" s="111"/>
      <c r="C323" s="113"/>
      <c r="D323" s="113"/>
      <c r="E323" s="113"/>
      <c r="F323" s="12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1:26" ht="12.75" customHeight="1" x14ac:dyDescent="0.2">
      <c r="A324" s="111"/>
      <c r="B324" s="111"/>
      <c r="C324" s="113"/>
      <c r="D324" s="113"/>
      <c r="E324" s="113"/>
      <c r="F324" s="12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1:26" ht="12.75" customHeight="1" x14ac:dyDescent="0.2">
      <c r="A325" s="111"/>
      <c r="B325" s="111"/>
      <c r="C325" s="113"/>
      <c r="D325" s="113"/>
      <c r="E325" s="113"/>
      <c r="F325" s="12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1:26" ht="12.75" customHeight="1" x14ac:dyDescent="0.2">
      <c r="A326" s="111"/>
      <c r="B326" s="111"/>
      <c r="C326" s="113"/>
      <c r="D326" s="113"/>
      <c r="E326" s="113"/>
      <c r="F326" s="12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1:26" ht="12.75" customHeight="1" x14ac:dyDescent="0.2">
      <c r="A327" s="111"/>
      <c r="B327" s="111"/>
      <c r="C327" s="113"/>
      <c r="D327" s="113"/>
      <c r="E327" s="113"/>
      <c r="F327" s="12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1:26" ht="12.75" customHeight="1" x14ac:dyDescent="0.2">
      <c r="A328" s="111"/>
      <c r="B328" s="111"/>
      <c r="C328" s="113"/>
      <c r="D328" s="113"/>
      <c r="E328" s="113"/>
      <c r="F328" s="12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1:26" ht="12.75" customHeight="1" x14ac:dyDescent="0.2">
      <c r="A329" s="111"/>
      <c r="B329" s="111"/>
      <c r="C329" s="113"/>
      <c r="D329" s="113"/>
      <c r="E329" s="113"/>
      <c r="F329" s="12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1:26" ht="12.75" customHeight="1" x14ac:dyDescent="0.2">
      <c r="A330" s="111"/>
      <c r="B330" s="111"/>
      <c r="C330" s="113"/>
      <c r="D330" s="113"/>
      <c r="E330" s="113"/>
      <c r="F330" s="12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1:26" ht="12.75" customHeight="1" x14ac:dyDescent="0.2">
      <c r="A331" s="111"/>
      <c r="B331" s="111"/>
      <c r="C331" s="113"/>
      <c r="D331" s="113"/>
      <c r="E331" s="113"/>
      <c r="F331" s="12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1:26" ht="12.75" customHeight="1" x14ac:dyDescent="0.2">
      <c r="A332" s="111"/>
      <c r="B332" s="111"/>
      <c r="C332" s="113"/>
      <c r="D332" s="113"/>
      <c r="E332" s="113"/>
      <c r="F332" s="12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1:26" ht="12.75" customHeight="1" x14ac:dyDescent="0.2">
      <c r="A333" s="111"/>
      <c r="B333" s="111"/>
      <c r="C333" s="113"/>
      <c r="D333" s="113"/>
      <c r="E333" s="113"/>
      <c r="F333" s="12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1:26" ht="12.75" customHeight="1" x14ac:dyDescent="0.2">
      <c r="A334" s="111"/>
      <c r="B334" s="111"/>
      <c r="C334" s="113"/>
      <c r="D334" s="113"/>
      <c r="E334" s="113"/>
      <c r="F334" s="12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1:26" ht="12.75" customHeight="1" x14ac:dyDescent="0.2">
      <c r="A335" s="111"/>
      <c r="B335" s="111"/>
      <c r="C335" s="113"/>
      <c r="D335" s="113"/>
      <c r="E335" s="113"/>
      <c r="F335" s="12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1:26" ht="12.75" customHeight="1" x14ac:dyDescent="0.2">
      <c r="A336" s="111"/>
      <c r="B336" s="111"/>
      <c r="C336" s="113"/>
      <c r="D336" s="113"/>
      <c r="E336" s="113"/>
      <c r="F336" s="12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1:26" ht="12.75" customHeight="1" x14ac:dyDescent="0.2">
      <c r="A337" s="111"/>
      <c r="B337" s="111"/>
      <c r="C337" s="113"/>
      <c r="D337" s="113"/>
      <c r="E337" s="113"/>
      <c r="F337" s="12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1:26" ht="12.75" customHeight="1" x14ac:dyDescent="0.2">
      <c r="A338" s="111"/>
      <c r="B338" s="111"/>
      <c r="C338" s="113"/>
      <c r="D338" s="113"/>
      <c r="E338" s="113"/>
      <c r="F338" s="12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1:26" ht="12.75" customHeight="1" x14ac:dyDescent="0.2">
      <c r="A339" s="111"/>
      <c r="B339" s="111"/>
      <c r="C339" s="113"/>
      <c r="D339" s="113"/>
      <c r="E339" s="113"/>
      <c r="F339" s="12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1:26" ht="12.75" customHeight="1" x14ac:dyDescent="0.2">
      <c r="A340" s="111"/>
      <c r="B340" s="111"/>
      <c r="C340" s="113"/>
      <c r="D340" s="113"/>
      <c r="E340" s="113"/>
      <c r="F340" s="12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1:26" ht="12.75" customHeight="1" x14ac:dyDescent="0.2">
      <c r="A341" s="111"/>
      <c r="B341" s="111"/>
      <c r="C341" s="113"/>
      <c r="D341" s="113"/>
      <c r="E341" s="113"/>
      <c r="F341" s="12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1:26" ht="12.75" customHeight="1" x14ac:dyDescent="0.2">
      <c r="A342" s="111"/>
      <c r="B342" s="111"/>
      <c r="C342" s="113"/>
      <c r="D342" s="113"/>
      <c r="E342" s="113"/>
      <c r="F342" s="12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1:26" ht="12.75" customHeight="1" x14ac:dyDescent="0.2">
      <c r="A343" s="111"/>
      <c r="B343" s="111"/>
      <c r="C343" s="113"/>
      <c r="D343" s="113"/>
      <c r="E343" s="113"/>
      <c r="F343" s="12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1:26" ht="12.75" customHeight="1" x14ac:dyDescent="0.2">
      <c r="A344" s="111"/>
      <c r="B344" s="111"/>
      <c r="C344" s="113"/>
      <c r="D344" s="113"/>
      <c r="E344" s="113"/>
      <c r="F344" s="12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1:26" ht="12.75" customHeight="1" x14ac:dyDescent="0.2">
      <c r="A345" s="111"/>
      <c r="B345" s="111"/>
      <c r="C345" s="113"/>
      <c r="D345" s="113"/>
      <c r="E345" s="113"/>
      <c r="F345" s="12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1:26" ht="12.75" customHeight="1" x14ac:dyDescent="0.2">
      <c r="A346" s="111"/>
      <c r="B346" s="111"/>
      <c r="C346" s="113"/>
      <c r="D346" s="113"/>
      <c r="E346" s="113"/>
      <c r="F346" s="12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1:26" ht="12.75" customHeight="1" x14ac:dyDescent="0.2">
      <c r="A347" s="111"/>
      <c r="B347" s="111"/>
      <c r="C347" s="113"/>
      <c r="D347" s="113"/>
      <c r="E347" s="113"/>
      <c r="F347" s="12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1:26" ht="12.75" customHeight="1" x14ac:dyDescent="0.2">
      <c r="A348" s="111"/>
      <c r="B348" s="111"/>
      <c r="C348" s="113"/>
      <c r="D348" s="113"/>
      <c r="E348" s="113"/>
      <c r="F348" s="12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1:26" ht="12.75" customHeight="1" x14ac:dyDescent="0.2">
      <c r="A349" s="111"/>
      <c r="B349" s="111"/>
      <c r="C349" s="113"/>
      <c r="D349" s="113"/>
      <c r="E349" s="113"/>
      <c r="F349" s="12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1:26" ht="12.75" customHeight="1" x14ac:dyDescent="0.2">
      <c r="A350" s="111"/>
      <c r="B350" s="111"/>
      <c r="C350" s="113"/>
      <c r="D350" s="113"/>
      <c r="E350" s="113"/>
      <c r="F350" s="12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1:26" ht="12.75" customHeight="1" x14ac:dyDescent="0.2">
      <c r="A351" s="111"/>
      <c r="B351" s="111"/>
      <c r="C351" s="113"/>
      <c r="D351" s="113"/>
      <c r="E351" s="113"/>
      <c r="F351" s="12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1:26" ht="12.75" customHeight="1" x14ac:dyDescent="0.2">
      <c r="A352" s="111"/>
      <c r="B352" s="111"/>
      <c r="C352" s="113"/>
      <c r="D352" s="113"/>
      <c r="E352" s="113"/>
      <c r="F352" s="12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1:26" ht="12.75" customHeight="1" x14ac:dyDescent="0.2">
      <c r="A353" s="111"/>
      <c r="B353" s="111"/>
      <c r="C353" s="113"/>
      <c r="D353" s="113"/>
      <c r="E353" s="113"/>
      <c r="F353" s="12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1:26" ht="12.75" customHeight="1" x14ac:dyDescent="0.2">
      <c r="A354" s="111"/>
      <c r="B354" s="111"/>
      <c r="C354" s="113"/>
      <c r="D354" s="113"/>
      <c r="E354" s="113"/>
      <c r="F354" s="12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1:26" ht="12.75" customHeight="1" x14ac:dyDescent="0.2">
      <c r="A355" s="111"/>
      <c r="B355" s="111"/>
      <c r="C355" s="113"/>
      <c r="D355" s="113"/>
      <c r="E355" s="113"/>
      <c r="F355" s="12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1:26" ht="12.75" customHeight="1" x14ac:dyDescent="0.2">
      <c r="A356" s="111"/>
      <c r="B356" s="111"/>
      <c r="C356" s="113"/>
      <c r="D356" s="113"/>
      <c r="E356" s="113"/>
      <c r="F356" s="12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1:26" ht="12.75" customHeight="1" x14ac:dyDescent="0.2">
      <c r="A357" s="111"/>
      <c r="B357" s="111"/>
      <c r="C357" s="113"/>
      <c r="D357" s="113"/>
      <c r="E357" s="113"/>
      <c r="F357" s="12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1:26" ht="12.75" customHeight="1" x14ac:dyDescent="0.2">
      <c r="A358" s="111"/>
      <c r="B358" s="111"/>
      <c r="C358" s="113"/>
      <c r="D358" s="113"/>
      <c r="E358" s="113"/>
      <c r="F358" s="12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1:26" ht="12.75" customHeight="1" x14ac:dyDescent="0.2">
      <c r="A359" s="111"/>
      <c r="B359" s="111"/>
      <c r="C359" s="113"/>
      <c r="D359" s="113"/>
      <c r="E359" s="113"/>
      <c r="F359" s="12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1:26" ht="12.75" customHeight="1" x14ac:dyDescent="0.2">
      <c r="A360" s="111"/>
      <c r="B360" s="111"/>
      <c r="C360" s="113"/>
      <c r="D360" s="113"/>
      <c r="E360" s="113"/>
      <c r="F360" s="12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1:26" ht="12.75" customHeight="1" x14ac:dyDescent="0.2">
      <c r="A361" s="111"/>
      <c r="B361" s="111"/>
      <c r="C361" s="113"/>
      <c r="D361" s="113"/>
      <c r="E361" s="113"/>
      <c r="F361" s="12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1:26" ht="12.75" customHeight="1" x14ac:dyDescent="0.2">
      <c r="A362" s="111"/>
      <c r="B362" s="111"/>
      <c r="C362" s="113"/>
      <c r="D362" s="113"/>
      <c r="E362" s="113"/>
      <c r="F362" s="12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1:26" ht="12.75" customHeight="1" x14ac:dyDescent="0.2">
      <c r="A363" s="111"/>
      <c r="B363" s="111"/>
      <c r="C363" s="113"/>
      <c r="D363" s="113"/>
      <c r="E363" s="113"/>
      <c r="F363" s="12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1:26" ht="12.75" customHeight="1" x14ac:dyDescent="0.2">
      <c r="A364" s="111"/>
      <c r="B364" s="111"/>
      <c r="C364" s="113"/>
      <c r="D364" s="113"/>
      <c r="E364" s="113"/>
      <c r="F364" s="12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1:26" ht="12.75" customHeight="1" x14ac:dyDescent="0.2">
      <c r="A365" s="111"/>
      <c r="B365" s="111"/>
      <c r="C365" s="113"/>
      <c r="D365" s="113"/>
      <c r="E365" s="113"/>
      <c r="F365" s="12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1:26" ht="12.75" customHeight="1" x14ac:dyDescent="0.2">
      <c r="A366" s="111"/>
      <c r="B366" s="111"/>
      <c r="C366" s="113"/>
      <c r="D366" s="113"/>
      <c r="E366" s="113"/>
      <c r="F366" s="12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1:26" ht="12.75" customHeight="1" x14ac:dyDescent="0.2">
      <c r="A367" s="111"/>
      <c r="B367" s="111"/>
      <c r="C367" s="113"/>
      <c r="D367" s="113"/>
      <c r="E367" s="113"/>
      <c r="F367" s="12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1:26" ht="12.75" customHeight="1" x14ac:dyDescent="0.2">
      <c r="A368" s="111"/>
      <c r="B368" s="111"/>
      <c r="C368" s="113"/>
      <c r="D368" s="113"/>
      <c r="E368" s="113"/>
      <c r="F368" s="12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1:26" ht="12.75" customHeight="1" x14ac:dyDescent="0.2">
      <c r="A369" s="111"/>
      <c r="B369" s="111"/>
      <c r="C369" s="113"/>
      <c r="D369" s="113"/>
      <c r="E369" s="113"/>
      <c r="F369" s="12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1:26" ht="12.75" customHeight="1" x14ac:dyDescent="0.2">
      <c r="A370" s="111"/>
      <c r="B370" s="111"/>
      <c r="C370" s="113"/>
      <c r="D370" s="113"/>
      <c r="E370" s="113"/>
      <c r="F370" s="12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1:26" ht="12.75" customHeight="1" x14ac:dyDescent="0.2">
      <c r="A371" s="111"/>
      <c r="B371" s="111"/>
      <c r="C371" s="113"/>
      <c r="D371" s="113"/>
      <c r="E371" s="113"/>
      <c r="F371" s="12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1:26" ht="12.75" customHeight="1" x14ac:dyDescent="0.2">
      <c r="A372" s="111"/>
      <c r="B372" s="111"/>
      <c r="C372" s="113"/>
      <c r="D372" s="113"/>
      <c r="E372" s="113"/>
      <c r="F372" s="12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1:26" ht="12.75" customHeight="1" x14ac:dyDescent="0.2">
      <c r="A373" s="111"/>
      <c r="B373" s="111"/>
      <c r="C373" s="113"/>
      <c r="D373" s="113"/>
      <c r="E373" s="113"/>
      <c r="F373" s="12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1:26" ht="12.75" customHeight="1" x14ac:dyDescent="0.2">
      <c r="A374" s="111"/>
      <c r="B374" s="111"/>
      <c r="C374" s="113"/>
      <c r="D374" s="113"/>
      <c r="E374" s="113"/>
      <c r="F374" s="12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1:26" ht="12.75" customHeight="1" x14ac:dyDescent="0.2">
      <c r="A375" s="111"/>
      <c r="B375" s="111"/>
      <c r="C375" s="113"/>
      <c r="D375" s="113"/>
      <c r="E375" s="113"/>
      <c r="F375" s="12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1:26" ht="12.75" customHeight="1" x14ac:dyDescent="0.2">
      <c r="A376" s="111"/>
      <c r="B376" s="111"/>
      <c r="C376" s="113"/>
      <c r="D376" s="113"/>
      <c r="E376" s="113"/>
      <c r="F376" s="12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1:26" ht="12.75" customHeight="1" x14ac:dyDescent="0.2">
      <c r="A377" s="111"/>
      <c r="B377" s="111"/>
      <c r="C377" s="113"/>
      <c r="D377" s="113"/>
      <c r="E377" s="113"/>
      <c r="F377" s="12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1:26" ht="12.75" customHeight="1" x14ac:dyDescent="0.2">
      <c r="A378" s="111"/>
      <c r="B378" s="111"/>
      <c r="C378" s="113"/>
      <c r="D378" s="113"/>
      <c r="E378" s="113"/>
      <c r="F378" s="12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1:26" ht="12.75" customHeight="1" x14ac:dyDescent="0.2">
      <c r="A379" s="111"/>
      <c r="B379" s="111"/>
      <c r="C379" s="113"/>
      <c r="D379" s="113"/>
      <c r="E379" s="113"/>
      <c r="F379" s="12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1:26" ht="12.75" customHeight="1" x14ac:dyDescent="0.2">
      <c r="A380" s="111"/>
      <c r="B380" s="111"/>
      <c r="C380" s="113"/>
      <c r="D380" s="113"/>
      <c r="E380" s="113"/>
      <c r="F380" s="12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1:26" ht="12.75" customHeight="1" x14ac:dyDescent="0.2">
      <c r="A381" s="111"/>
      <c r="B381" s="111"/>
      <c r="C381" s="113"/>
      <c r="D381" s="113"/>
      <c r="E381" s="113"/>
      <c r="F381" s="12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1:26" ht="12.75" customHeight="1" x14ac:dyDescent="0.2">
      <c r="A382" s="111"/>
      <c r="B382" s="111"/>
      <c r="C382" s="113"/>
      <c r="D382" s="113"/>
      <c r="E382" s="113"/>
      <c r="F382" s="12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1:26" ht="12.75" customHeight="1" x14ac:dyDescent="0.2">
      <c r="A383" s="111"/>
      <c r="B383" s="111"/>
      <c r="C383" s="113"/>
      <c r="D383" s="113"/>
      <c r="E383" s="113"/>
      <c r="F383" s="12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1:26" ht="12.75" customHeight="1" x14ac:dyDescent="0.2">
      <c r="A384" s="111"/>
      <c r="B384" s="111"/>
      <c r="C384" s="113"/>
      <c r="D384" s="113"/>
      <c r="E384" s="113"/>
      <c r="F384" s="12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1:26" ht="12.75" customHeight="1" x14ac:dyDescent="0.2">
      <c r="A385" s="111"/>
      <c r="B385" s="111"/>
      <c r="C385" s="113"/>
      <c r="D385" s="113"/>
      <c r="E385" s="113"/>
      <c r="F385" s="12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1:26" ht="12.75" customHeight="1" x14ac:dyDescent="0.2">
      <c r="A386" s="111"/>
      <c r="B386" s="111"/>
      <c r="C386" s="113"/>
      <c r="D386" s="113"/>
      <c r="E386" s="113"/>
      <c r="F386" s="12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1:26" ht="12.75" customHeight="1" x14ac:dyDescent="0.2">
      <c r="A387" s="111"/>
      <c r="B387" s="111"/>
      <c r="C387" s="113"/>
      <c r="D387" s="113"/>
      <c r="E387" s="113"/>
      <c r="F387" s="12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1:26" ht="12.75" customHeight="1" x14ac:dyDescent="0.2">
      <c r="A388" s="111"/>
      <c r="B388" s="111"/>
      <c r="C388" s="113"/>
      <c r="D388" s="113"/>
      <c r="E388" s="113"/>
      <c r="F388" s="12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1:26" ht="12.75" customHeight="1" x14ac:dyDescent="0.2">
      <c r="A389" s="111"/>
      <c r="B389" s="111"/>
      <c r="C389" s="113"/>
      <c r="D389" s="113"/>
      <c r="E389" s="113"/>
      <c r="F389" s="12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1:26" ht="12.75" customHeight="1" x14ac:dyDescent="0.2">
      <c r="A390" s="111"/>
      <c r="B390" s="111"/>
      <c r="C390" s="113"/>
      <c r="D390" s="113"/>
      <c r="E390" s="113"/>
      <c r="F390" s="12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1:26" ht="12.75" customHeight="1" x14ac:dyDescent="0.2">
      <c r="A391" s="111"/>
      <c r="B391" s="111"/>
      <c r="C391" s="113"/>
      <c r="D391" s="113"/>
      <c r="E391" s="113"/>
      <c r="F391" s="12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1:26" ht="12.75" customHeight="1" x14ac:dyDescent="0.2">
      <c r="A392" s="111"/>
      <c r="B392" s="111"/>
      <c r="C392" s="113"/>
      <c r="D392" s="113"/>
      <c r="E392" s="113"/>
      <c r="F392" s="12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1:26" ht="12.75" customHeight="1" x14ac:dyDescent="0.2">
      <c r="A393" s="111"/>
      <c r="B393" s="111"/>
      <c r="C393" s="113"/>
      <c r="D393" s="113"/>
      <c r="E393" s="113"/>
      <c r="F393" s="12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1:26" ht="12.75" customHeight="1" x14ac:dyDescent="0.2">
      <c r="A394" s="111"/>
      <c r="B394" s="111"/>
      <c r="C394" s="113"/>
      <c r="D394" s="113"/>
      <c r="E394" s="113"/>
      <c r="F394" s="12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1:26" ht="12.75" customHeight="1" x14ac:dyDescent="0.2">
      <c r="A395" s="111"/>
      <c r="B395" s="111"/>
      <c r="C395" s="113"/>
      <c r="D395" s="113"/>
      <c r="E395" s="113"/>
      <c r="F395" s="12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1:26" ht="12.75" customHeight="1" x14ac:dyDescent="0.2">
      <c r="A396" s="111"/>
      <c r="B396" s="111"/>
      <c r="C396" s="113"/>
      <c r="D396" s="113"/>
      <c r="E396" s="113"/>
      <c r="F396" s="12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1:26" ht="12.75" customHeight="1" x14ac:dyDescent="0.2">
      <c r="A397" s="111"/>
      <c r="B397" s="111"/>
      <c r="C397" s="113"/>
      <c r="D397" s="113"/>
      <c r="E397" s="113"/>
      <c r="F397" s="12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1:26" ht="12.75" customHeight="1" x14ac:dyDescent="0.2">
      <c r="A398" s="111"/>
      <c r="B398" s="111"/>
      <c r="C398" s="113"/>
      <c r="D398" s="113"/>
      <c r="E398" s="113"/>
      <c r="F398" s="12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1:26" ht="12.75" customHeight="1" x14ac:dyDescent="0.2">
      <c r="A399" s="111"/>
      <c r="B399" s="111"/>
      <c r="C399" s="113"/>
      <c r="D399" s="113"/>
      <c r="E399" s="113"/>
      <c r="F399" s="12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1:26" ht="12.75" customHeight="1" x14ac:dyDescent="0.2">
      <c r="A400" s="111"/>
      <c r="B400" s="111"/>
      <c r="C400" s="113"/>
      <c r="D400" s="113"/>
      <c r="E400" s="113"/>
      <c r="F400" s="12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1:26" ht="12.75" customHeight="1" x14ac:dyDescent="0.2">
      <c r="A401" s="111"/>
      <c r="B401" s="111"/>
      <c r="C401" s="113"/>
      <c r="D401" s="113"/>
      <c r="E401" s="113"/>
      <c r="F401" s="12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1:26" ht="12.75" customHeight="1" x14ac:dyDescent="0.2">
      <c r="A402" s="111"/>
      <c r="B402" s="111"/>
      <c r="C402" s="113"/>
      <c r="D402" s="113"/>
      <c r="E402" s="113"/>
      <c r="F402" s="12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1:26" ht="12.75" customHeight="1" x14ac:dyDescent="0.2">
      <c r="A403" s="111"/>
      <c r="B403" s="111"/>
      <c r="C403" s="113"/>
      <c r="D403" s="113"/>
      <c r="E403" s="113"/>
      <c r="F403" s="12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1:26" ht="12.75" customHeight="1" x14ac:dyDescent="0.2">
      <c r="A404" s="111"/>
      <c r="B404" s="111"/>
      <c r="C404" s="113"/>
      <c r="D404" s="113"/>
      <c r="E404" s="113"/>
      <c r="F404" s="12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1:26" ht="12.75" customHeight="1" x14ac:dyDescent="0.2">
      <c r="A405" s="111"/>
      <c r="B405" s="111"/>
      <c r="C405" s="113"/>
      <c r="D405" s="113"/>
      <c r="E405" s="113"/>
      <c r="F405" s="12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1:26" ht="12.75" customHeight="1" x14ac:dyDescent="0.2">
      <c r="A406" s="111"/>
      <c r="B406" s="111"/>
      <c r="C406" s="113"/>
      <c r="D406" s="113"/>
      <c r="E406" s="113"/>
      <c r="F406" s="12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1:26" ht="12.75" customHeight="1" x14ac:dyDescent="0.2">
      <c r="A407" s="111"/>
      <c r="B407" s="111"/>
      <c r="C407" s="113"/>
      <c r="D407" s="113"/>
      <c r="E407" s="113"/>
      <c r="F407" s="12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1:26" ht="12.75" customHeight="1" x14ac:dyDescent="0.2">
      <c r="A408" s="111"/>
      <c r="B408" s="111"/>
      <c r="C408" s="113"/>
      <c r="D408" s="113"/>
      <c r="E408" s="113"/>
      <c r="F408" s="12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1:26" ht="12.75" customHeight="1" x14ac:dyDescent="0.2">
      <c r="A409" s="111"/>
      <c r="B409" s="111"/>
      <c r="C409" s="113"/>
      <c r="D409" s="113"/>
      <c r="E409" s="113"/>
      <c r="F409" s="12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1:26" ht="12.75" customHeight="1" x14ac:dyDescent="0.2">
      <c r="A410" s="111"/>
      <c r="B410" s="111"/>
      <c r="C410" s="113"/>
      <c r="D410" s="113"/>
      <c r="E410" s="113"/>
      <c r="F410" s="12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1:26" ht="12.75" customHeight="1" x14ac:dyDescent="0.2">
      <c r="A411" s="111"/>
      <c r="B411" s="111"/>
      <c r="C411" s="113"/>
      <c r="D411" s="113"/>
      <c r="E411" s="113"/>
      <c r="F411" s="12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1:26" ht="12.75" customHeight="1" x14ac:dyDescent="0.2">
      <c r="A412" s="111"/>
      <c r="B412" s="111"/>
      <c r="C412" s="113"/>
      <c r="D412" s="113"/>
      <c r="E412" s="113"/>
      <c r="F412" s="12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1:26" ht="12.75" customHeight="1" x14ac:dyDescent="0.2">
      <c r="A413" s="111"/>
      <c r="B413" s="111"/>
      <c r="C413" s="113"/>
      <c r="D413" s="113"/>
      <c r="E413" s="113"/>
      <c r="F413" s="12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1:26" ht="12.75" customHeight="1" x14ac:dyDescent="0.2">
      <c r="A414" s="111"/>
      <c r="B414" s="111"/>
      <c r="C414" s="113"/>
      <c r="D414" s="113"/>
      <c r="E414" s="113"/>
      <c r="F414" s="12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1:26" ht="12.75" customHeight="1" x14ac:dyDescent="0.2">
      <c r="A415" s="111"/>
      <c r="B415" s="111"/>
      <c r="C415" s="113"/>
      <c r="D415" s="113"/>
      <c r="E415" s="113"/>
      <c r="F415" s="12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1:26" ht="12.75" customHeight="1" x14ac:dyDescent="0.2">
      <c r="A416" s="111"/>
      <c r="B416" s="111"/>
      <c r="C416" s="113"/>
      <c r="D416" s="113"/>
      <c r="E416" s="113"/>
      <c r="F416" s="12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1:26" ht="12.75" customHeight="1" x14ac:dyDescent="0.2">
      <c r="A417" s="111"/>
      <c r="B417" s="111"/>
      <c r="C417" s="113"/>
      <c r="D417" s="113"/>
      <c r="E417" s="113"/>
      <c r="F417" s="12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1:26" ht="12.75" customHeight="1" x14ac:dyDescent="0.2">
      <c r="A418" s="111"/>
      <c r="B418" s="111"/>
      <c r="C418" s="113"/>
      <c r="D418" s="113"/>
      <c r="E418" s="113"/>
      <c r="F418" s="12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1:26" ht="12.75" customHeight="1" x14ac:dyDescent="0.2">
      <c r="A419" s="111"/>
      <c r="B419" s="111"/>
      <c r="C419" s="113"/>
      <c r="D419" s="113"/>
      <c r="E419" s="113"/>
      <c r="F419" s="12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1:26" ht="12.75" customHeight="1" x14ac:dyDescent="0.2">
      <c r="A420" s="111"/>
      <c r="B420" s="111"/>
      <c r="C420" s="113"/>
      <c r="D420" s="113"/>
      <c r="E420" s="113"/>
      <c r="F420" s="12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1:26" ht="12.75" customHeight="1" x14ac:dyDescent="0.2">
      <c r="A421" s="111"/>
      <c r="B421" s="111"/>
      <c r="C421" s="113"/>
      <c r="D421" s="113"/>
      <c r="E421" s="113"/>
      <c r="F421" s="12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1:26" ht="12.75" customHeight="1" x14ac:dyDescent="0.2">
      <c r="A422" s="111"/>
      <c r="B422" s="111"/>
      <c r="C422" s="113"/>
      <c r="D422" s="113"/>
      <c r="E422" s="113"/>
      <c r="F422" s="12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1:26" ht="12.75" customHeight="1" x14ac:dyDescent="0.2">
      <c r="A423" s="111"/>
      <c r="B423" s="111"/>
      <c r="C423" s="113"/>
      <c r="D423" s="113"/>
      <c r="E423" s="113"/>
      <c r="F423" s="12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1:26" ht="12.75" customHeight="1" x14ac:dyDescent="0.2">
      <c r="A424" s="111"/>
      <c r="B424" s="111"/>
      <c r="C424" s="113"/>
      <c r="D424" s="113"/>
      <c r="E424" s="113"/>
      <c r="F424" s="12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1:26" ht="12.75" customHeight="1" x14ac:dyDescent="0.2">
      <c r="A425" s="111"/>
      <c r="B425" s="111"/>
      <c r="C425" s="113"/>
      <c r="D425" s="113"/>
      <c r="E425" s="113"/>
      <c r="F425" s="12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1:26" ht="12.75" customHeight="1" x14ac:dyDescent="0.2">
      <c r="A426" s="111"/>
      <c r="B426" s="111"/>
      <c r="C426" s="113"/>
      <c r="D426" s="113"/>
      <c r="E426" s="113"/>
      <c r="F426" s="12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1:26" ht="12.75" customHeight="1" x14ac:dyDescent="0.2">
      <c r="A427" s="111"/>
      <c r="B427" s="111"/>
      <c r="C427" s="113"/>
      <c r="D427" s="113"/>
      <c r="E427" s="113"/>
      <c r="F427" s="12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1:26" ht="12.75" customHeight="1" x14ac:dyDescent="0.2">
      <c r="A428" s="111"/>
      <c r="B428" s="111"/>
      <c r="C428" s="113"/>
      <c r="D428" s="113"/>
      <c r="E428" s="113"/>
      <c r="F428" s="12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1:26" ht="12.75" customHeight="1" x14ac:dyDescent="0.2">
      <c r="A429" s="111"/>
      <c r="B429" s="111"/>
      <c r="C429" s="113"/>
      <c r="D429" s="113"/>
      <c r="E429" s="113"/>
      <c r="F429" s="12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1:26" ht="12.75" customHeight="1" x14ac:dyDescent="0.2">
      <c r="A430" s="111"/>
      <c r="B430" s="111"/>
      <c r="C430" s="113"/>
      <c r="D430" s="113"/>
      <c r="E430" s="113"/>
      <c r="F430" s="12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1:26" ht="12.75" customHeight="1" x14ac:dyDescent="0.2">
      <c r="A431" s="111"/>
      <c r="B431" s="111"/>
      <c r="C431" s="113"/>
      <c r="D431" s="113"/>
      <c r="E431" s="113"/>
      <c r="F431" s="12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1:26" ht="12.75" customHeight="1" x14ac:dyDescent="0.2">
      <c r="A432" s="111"/>
      <c r="B432" s="111"/>
      <c r="C432" s="113"/>
      <c r="D432" s="113"/>
      <c r="E432" s="113"/>
      <c r="F432" s="12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1:26" ht="12.75" customHeight="1" x14ac:dyDescent="0.2">
      <c r="A433" s="111"/>
      <c r="B433" s="111"/>
      <c r="C433" s="113"/>
      <c r="D433" s="113"/>
      <c r="E433" s="113"/>
      <c r="F433" s="12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1:26" ht="12.75" customHeight="1" x14ac:dyDescent="0.2">
      <c r="A434" s="111"/>
      <c r="B434" s="111"/>
      <c r="C434" s="113"/>
      <c r="D434" s="113"/>
      <c r="E434" s="113"/>
      <c r="F434" s="12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1:26" ht="12.75" customHeight="1" x14ac:dyDescent="0.2">
      <c r="A435" s="111"/>
      <c r="B435" s="111"/>
      <c r="C435" s="113"/>
      <c r="D435" s="113"/>
      <c r="E435" s="113"/>
      <c r="F435" s="12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ht="12.75" customHeight="1" x14ac:dyDescent="0.2">
      <c r="A436" s="111"/>
      <c r="B436" s="111"/>
      <c r="C436" s="113"/>
      <c r="D436" s="113"/>
      <c r="E436" s="113"/>
      <c r="F436" s="12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1:26" ht="12.75" customHeight="1" x14ac:dyDescent="0.2">
      <c r="A437" s="111"/>
      <c r="B437" s="111"/>
      <c r="C437" s="113"/>
      <c r="D437" s="113"/>
      <c r="E437" s="113"/>
      <c r="F437" s="12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1:26" ht="12.75" customHeight="1" x14ac:dyDescent="0.2">
      <c r="A438" s="111"/>
      <c r="B438" s="111"/>
      <c r="C438" s="113"/>
      <c r="D438" s="113"/>
      <c r="E438" s="113"/>
      <c r="F438" s="12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1:26" ht="12.75" customHeight="1" x14ac:dyDescent="0.2">
      <c r="A439" s="111"/>
      <c r="B439" s="111"/>
      <c r="C439" s="113"/>
      <c r="D439" s="113"/>
      <c r="E439" s="113"/>
      <c r="F439" s="12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1:26" ht="12.75" customHeight="1" x14ac:dyDescent="0.2">
      <c r="A440" s="111"/>
      <c r="B440" s="111"/>
      <c r="C440" s="113"/>
      <c r="D440" s="113"/>
      <c r="E440" s="113"/>
      <c r="F440" s="12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1:26" ht="12.75" customHeight="1" x14ac:dyDescent="0.2">
      <c r="A441" s="111"/>
      <c r="B441" s="111"/>
      <c r="C441" s="113"/>
      <c r="D441" s="113"/>
      <c r="E441" s="113"/>
      <c r="F441" s="12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1:26" ht="12.75" customHeight="1" x14ac:dyDescent="0.2">
      <c r="A442" s="111"/>
      <c r="B442" s="111"/>
      <c r="C442" s="113"/>
      <c r="D442" s="113"/>
      <c r="E442" s="113"/>
      <c r="F442" s="12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1:26" ht="12.75" customHeight="1" x14ac:dyDescent="0.2">
      <c r="A443" s="111"/>
      <c r="B443" s="111"/>
      <c r="C443" s="113"/>
      <c r="D443" s="113"/>
      <c r="E443" s="113"/>
      <c r="F443" s="12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1:26" ht="12.75" customHeight="1" x14ac:dyDescent="0.2">
      <c r="A444" s="111"/>
      <c r="B444" s="111"/>
      <c r="C444" s="113"/>
      <c r="D444" s="113"/>
      <c r="E444" s="113"/>
      <c r="F444" s="12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1:26" ht="12.75" customHeight="1" x14ac:dyDescent="0.2">
      <c r="A445" s="111"/>
      <c r="B445" s="111"/>
      <c r="C445" s="113"/>
      <c r="D445" s="113"/>
      <c r="E445" s="113"/>
      <c r="F445" s="12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1:26" ht="12.75" customHeight="1" x14ac:dyDescent="0.2">
      <c r="A446" s="111"/>
      <c r="B446" s="111"/>
      <c r="C446" s="113"/>
      <c r="D446" s="113"/>
      <c r="E446" s="113"/>
      <c r="F446" s="12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1:26" ht="12.75" customHeight="1" x14ac:dyDescent="0.2">
      <c r="A447" s="111"/>
      <c r="B447" s="111"/>
      <c r="C447" s="113"/>
      <c r="D447" s="113"/>
      <c r="E447" s="113"/>
      <c r="F447" s="12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1:26" ht="12.75" customHeight="1" x14ac:dyDescent="0.2">
      <c r="A448" s="111"/>
      <c r="B448" s="111"/>
      <c r="C448" s="113"/>
      <c r="D448" s="113"/>
      <c r="E448" s="113"/>
      <c r="F448" s="12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1:26" ht="12.75" customHeight="1" x14ac:dyDescent="0.2">
      <c r="A449" s="111"/>
      <c r="B449" s="111"/>
      <c r="C449" s="113"/>
      <c r="D449" s="113"/>
      <c r="E449" s="113"/>
      <c r="F449" s="12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1:26" ht="12.75" customHeight="1" x14ac:dyDescent="0.2">
      <c r="A450" s="111"/>
      <c r="B450" s="111"/>
      <c r="C450" s="113"/>
      <c r="D450" s="113"/>
      <c r="E450" s="113"/>
      <c r="F450" s="12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1:26" ht="12.75" customHeight="1" x14ac:dyDescent="0.2">
      <c r="A451" s="111"/>
      <c r="B451" s="111"/>
      <c r="C451" s="113"/>
      <c r="D451" s="113"/>
      <c r="E451" s="113"/>
      <c r="F451" s="12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1:26" ht="12.75" customHeight="1" x14ac:dyDescent="0.2">
      <c r="A452" s="111"/>
      <c r="B452" s="111"/>
      <c r="C452" s="113"/>
      <c r="D452" s="113"/>
      <c r="E452" s="113"/>
      <c r="F452" s="12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1:26" ht="12.75" customHeight="1" x14ac:dyDescent="0.2">
      <c r="A453" s="111"/>
      <c r="B453" s="111"/>
      <c r="C453" s="113"/>
      <c r="D453" s="113"/>
      <c r="E453" s="113"/>
      <c r="F453" s="12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1:26" ht="12.75" customHeight="1" x14ac:dyDescent="0.2">
      <c r="A454" s="111"/>
      <c r="B454" s="111"/>
      <c r="C454" s="113"/>
      <c r="D454" s="113"/>
      <c r="E454" s="113"/>
      <c r="F454" s="12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1:26" ht="12.75" customHeight="1" x14ac:dyDescent="0.2">
      <c r="A455" s="111"/>
      <c r="B455" s="111"/>
      <c r="C455" s="113"/>
      <c r="D455" s="113"/>
      <c r="E455" s="113"/>
      <c r="F455" s="12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1:26" ht="12.75" customHeight="1" x14ac:dyDescent="0.2">
      <c r="A456" s="111"/>
      <c r="B456" s="111"/>
      <c r="C456" s="113"/>
      <c r="D456" s="113"/>
      <c r="E456" s="113"/>
      <c r="F456" s="12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1:26" ht="12.75" customHeight="1" x14ac:dyDescent="0.2">
      <c r="A457" s="111"/>
      <c r="B457" s="111"/>
      <c r="C457" s="113"/>
      <c r="D457" s="113"/>
      <c r="E457" s="113"/>
      <c r="F457" s="12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1:26" ht="12.75" customHeight="1" x14ac:dyDescent="0.2">
      <c r="A458" s="111"/>
      <c r="B458" s="111"/>
      <c r="C458" s="113"/>
      <c r="D458" s="113"/>
      <c r="E458" s="113"/>
      <c r="F458" s="12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1:26" ht="12.75" customHeight="1" x14ac:dyDescent="0.2">
      <c r="A459" s="111"/>
      <c r="B459" s="111"/>
      <c r="C459" s="113"/>
      <c r="D459" s="113"/>
      <c r="E459" s="113"/>
      <c r="F459" s="12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1:26" ht="12.75" customHeight="1" x14ac:dyDescent="0.2">
      <c r="A460" s="111"/>
      <c r="B460" s="111"/>
      <c r="C460" s="113"/>
      <c r="D460" s="113"/>
      <c r="E460" s="113"/>
      <c r="F460" s="12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1:26" ht="12.75" customHeight="1" x14ac:dyDescent="0.2">
      <c r="A461" s="111"/>
      <c r="B461" s="111"/>
      <c r="C461" s="113"/>
      <c r="D461" s="113"/>
      <c r="E461" s="113"/>
      <c r="F461" s="12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1:26" ht="12.75" customHeight="1" x14ac:dyDescent="0.2">
      <c r="A462" s="111"/>
      <c r="B462" s="111"/>
      <c r="C462" s="113"/>
      <c r="D462" s="113"/>
      <c r="E462" s="113"/>
      <c r="F462" s="12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1:26" ht="12.75" customHeight="1" x14ac:dyDescent="0.2">
      <c r="A463" s="111"/>
      <c r="B463" s="111"/>
      <c r="C463" s="113"/>
      <c r="D463" s="113"/>
      <c r="E463" s="113"/>
      <c r="F463" s="12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1:26" ht="12.75" customHeight="1" x14ac:dyDescent="0.2">
      <c r="A464" s="111"/>
      <c r="B464" s="111"/>
      <c r="C464" s="113"/>
      <c r="D464" s="113"/>
      <c r="E464" s="113"/>
      <c r="F464" s="12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1:26" ht="12.75" customHeight="1" x14ac:dyDescent="0.2">
      <c r="A465" s="111"/>
      <c r="B465" s="111"/>
      <c r="C465" s="113"/>
      <c r="D465" s="113"/>
      <c r="E465" s="113"/>
      <c r="F465" s="12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1:26" ht="12.75" customHeight="1" x14ac:dyDescent="0.2">
      <c r="A466" s="111"/>
      <c r="B466" s="111"/>
      <c r="C466" s="113"/>
      <c r="D466" s="113"/>
      <c r="E466" s="113"/>
      <c r="F466" s="12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1:26" ht="12.75" customHeight="1" x14ac:dyDescent="0.2">
      <c r="A467" s="111"/>
      <c r="B467" s="111"/>
      <c r="C467" s="113"/>
      <c r="D467" s="113"/>
      <c r="E467" s="113"/>
      <c r="F467" s="12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1:26" ht="12.75" customHeight="1" x14ac:dyDescent="0.2">
      <c r="A468" s="111"/>
      <c r="B468" s="111"/>
      <c r="C468" s="113"/>
      <c r="D468" s="113"/>
      <c r="E468" s="113"/>
      <c r="F468" s="12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1:26" ht="12.75" customHeight="1" x14ac:dyDescent="0.2">
      <c r="A469" s="111"/>
      <c r="B469" s="111"/>
      <c r="C469" s="113"/>
      <c r="D469" s="113"/>
      <c r="E469" s="113"/>
      <c r="F469" s="12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1:26" ht="12.75" customHeight="1" x14ac:dyDescent="0.2">
      <c r="A470" s="111"/>
      <c r="B470" s="111"/>
      <c r="C470" s="113"/>
      <c r="D470" s="113"/>
      <c r="E470" s="113"/>
      <c r="F470" s="12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1:26" ht="12.75" customHeight="1" x14ac:dyDescent="0.2">
      <c r="A471" s="111"/>
      <c r="B471" s="111"/>
      <c r="C471" s="113"/>
      <c r="D471" s="113"/>
      <c r="E471" s="113"/>
      <c r="F471" s="12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1:26" ht="12.75" customHeight="1" x14ac:dyDescent="0.2">
      <c r="A472" s="111"/>
      <c r="B472" s="111"/>
      <c r="C472" s="113"/>
      <c r="D472" s="113"/>
      <c r="E472" s="113"/>
      <c r="F472" s="12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1:26" ht="12.75" customHeight="1" x14ac:dyDescent="0.2">
      <c r="A473" s="111"/>
      <c r="B473" s="111"/>
      <c r="C473" s="113"/>
      <c r="D473" s="113"/>
      <c r="E473" s="113"/>
      <c r="F473" s="12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1:26" ht="12.75" customHeight="1" x14ac:dyDescent="0.2">
      <c r="A474" s="111"/>
      <c r="B474" s="111"/>
      <c r="C474" s="113"/>
      <c r="D474" s="113"/>
      <c r="E474" s="113"/>
      <c r="F474" s="12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1:26" ht="12.75" customHeight="1" x14ac:dyDescent="0.2">
      <c r="A475" s="111"/>
      <c r="B475" s="111"/>
      <c r="C475" s="113"/>
      <c r="D475" s="113"/>
      <c r="E475" s="113"/>
      <c r="F475" s="12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1:26" ht="12.75" customHeight="1" x14ac:dyDescent="0.2">
      <c r="A476" s="111"/>
      <c r="B476" s="111"/>
      <c r="C476" s="113"/>
      <c r="D476" s="113"/>
      <c r="E476" s="113"/>
      <c r="F476" s="12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1:26" ht="12.75" customHeight="1" x14ac:dyDescent="0.2">
      <c r="A477" s="111"/>
      <c r="B477" s="111"/>
      <c r="C477" s="113"/>
      <c r="D477" s="113"/>
      <c r="E477" s="113"/>
      <c r="F477" s="12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1:26" ht="12.75" customHeight="1" x14ac:dyDescent="0.2">
      <c r="A478" s="111"/>
      <c r="B478" s="111"/>
      <c r="C478" s="113"/>
      <c r="D478" s="113"/>
      <c r="E478" s="113"/>
      <c r="F478" s="12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1:26" ht="12.75" customHeight="1" x14ac:dyDescent="0.2">
      <c r="A479" s="111"/>
      <c r="B479" s="111"/>
      <c r="C479" s="113"/>
      <c r="D479" s="113"/>
      <c r="E479" s="113"/>
      <c r="F479" s="12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1:26" ht="12.75" customHeight="1" x14ac:dyDescent="0.2">
      <c r="A480" s="111"/>
      <c r="B480" s="111"/>
      <c r="C480" s="113"/>
      <c r="D480" s="113"/>
      <c r="E480" s="113"/>
      <c r="F480" s="12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1:26" ht="12.75" customHeight="1" x14ac:dyDescent="0.2">
      <c r="A481" s="111"/>
      <c r="B481" s="111"/>
      <c r="C481" s="113"/>
      <c r="D481" s="113"/>
      <c r="E481" s="113"/>
      <c r="F481" s="12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1:26" ht="12.75" customHeight="1" x14ac:dyDescent="0.2">
      <c r="A482" s="111"/>
      <c r="B482" s="111"/>
      <c r="C482" s="113"/>
      <c r="D482" s="113"/>
      <c r="E482" s="113"/>
      <c r="F482" s="12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1:26" ht="12.75" customHeight="1" x14ac:dyDescent="0.2">
      <c r="A483" s="111"/>
      <c r="B483" s="111"/>
      <c r="C483" s="113"/>
      <c r="D483" s="113"/>
      <c r="E483" s="113"/>
      <c r="F483" s="12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1:26" ht="12.75" customHeight="1" x14ac:dyDescent="0.2">
      <c r="A484" s="111"/>
      <c r="B484" s="111"/>
      <c r="C484" s="113"/>
      <c r="D484" s="113"/>
      <c r="E484" s="113"/>
      <c r="F484" s="12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1:26" ht="12.75" customHeight="1" x14ac:dyDescent="0.2">
      <c r="A485" s="111"/>
      <c r="B485" s="111"/>
      <c r="C485" s="113"/>
      <c r="D485" s="113"/>
      <c r="E485" s="113"/>
      <c r="F485" s="12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1:26" ht="12.75" customHeight="1" x14ac:dyDescent="0.2">
      <c r="A486" s="111"/>
      <c r="B486" s="111"/>
      <c r="C486" s="113"/>
      <c r="D486" s="113"/>
      <c r="E486" s="113"/>
      <c r="F486" s="12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1:26" ht="12.75" customHeight="1" x14ac:dyDescent="0.2">
      <c r="A487" s="111"/>
      <c r="B487" s="111"/>
      <c r="C487" s="113"/>
      <c r="D487" s="113"/>
      <c r="E487" s="113"/>
      <c r="F487" s="12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1:26" ht="12.75" customHeight="1" x14ac:dyDescent="0.2">
      <c r="A488" s="111"/>
      <c r="B488" s="111"/>
      <c r="C488" s="113"/>
      <c r="D488" s="113"/>
      <c r="E488" s="113"/>
      <c r="F488" s="12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1:26" ht="12.75" customHeight="1" x14ac:dyDescent="0.2">
      <c r="A489" s="111"/>
      <c r="B489" s="111"/>
      <c r="C489" s="113"/>
      <c r="D489" s="113"/>
      <c r="E489" s="113"/>
      <c r="F489" s="12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1:26" ht="12.75" customHeight="1" x14ac:dyDescent="0.2">
      <c r="A490" s="111"/>
      <c r="B490" s="111"/>
      <c r="C490" s="113"/>
      <c r="D490" s="113"/>
      <c r="E490" s="113"/>
      <c r="F490" s="12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1:26" ht="12.75" customHeight="1" x14ac:dyDescent="0.2">
      <c r="A491" s="111"/>
      <c r="B491" s="111"/>
      <c r="C491" s="113"/>
      <c r="D491" s="113"/>
      <c r="E491" s="113"/>
      <c r="F491" s="12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1:26" ht="12.75" customHeight="1" x14ac:dyDescent="0.2">
      <c r="A492" s="111"/>
      <c r="B492" s="111"/>
      <c r="C492" s="113"/>
      <c r="D492" s="113"/>
      <c r="E492" s="113"/>
      <c r="F492" s="12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1:26" ht="12.75" customHeight="1" x14ac:dyDescent="0.2">
      <c r="A493" s="111"/>
      <c r="B493" s="111"/>
      <c r="C493" s="113"/>
      <c r="D493" s="113"/>
      <c r="E493" s="113"/>
      <c r="F493" s="12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1:26" ht="12.75" customHeight="1" x14ac:dyDescent="0.2">
      <c r="A494" s="111"/>
      <c r="B494" s="111"/>
      <c r="C494" s="113"/>
      <c r="D494" s="113"/>
      <c r="E494" s="113"/>
      <c r="F494" s="12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1:26" ht="12.75" customHeight="1" x14ac:dyDescent="0.2">
      <c r="A495" s="111"/>
      <c r="B495" s="111"/>
      <c r="C495" s="113"/>
      <c r="D495" s="113"/>
      <c r="E495" s="113"/>
      <c r="F495" s="12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1:26" ht="12.75" customHeight="1" x14ac:dyDescent="0.2">
      <c r="A496" s="111"/>
      <c r="B496" s="111"/>
      <c r="C496" s="113"/>
      <c r="D496" s="113"/>
      <c r="E496" s="113"/>
      <c r="F496" s="12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1:26" ht="12.75" customHeight="1" x14ac:dyDescent="0.2">
      <c r="A497" s="111"/>
      <c r="B497" s="111"/>
      <c r="C497" s="113"/>
      <c r="D497" s="113"/>
      <c r="E497" s="113"/>
      <c r="F497" s="12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1:26" ht="12.75" customHeight="1" x14ac:dyDescent="0.2">
      <c r="A498" s="111"/>
      <c r="B498" s="111"/>
      <c r="C498" s="113"/>
      <c r="D498" s="113"/>
      <c r="E498" s="113"/>
      <c r="F498" s="12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1:26" ht="12.75" customHeight="1" x14ac:dyDescent="0.2">
      <c r="A499" s="111"/>
      <c r="B499" s="111"/>
      <c r="C499" s="113"/>
      <c r="D499" s="113"/>
      <c r="E499" s="113"/>
      <c r="F499" s="12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1:26" ht="12.75" customHeight="1" x14ac:dyDescent="0.2">
      <c r="A500" s="111"/>
      <c r="B500" s="111"/>
      <c r="C500" s="113"/>
      <c r="D500" s="113"/>
      <c r="E500" s="113"/>
      <c r="F500" s="12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1:26" ht="12.75" customHeight="1" x14ac:dyDescent="0.2">
      <c r="A501" s="111"/>
      <c r="B501" s="111"/>
      <c r="C501" s="113"/>
      <c r="D501" s="113"/>
      <c r="E501" s="113"/>
      <c r="F501" s="12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1:26" ht="12.75" customHeight="1" x14ac:dyDescent="0.2">
      <c r="A502" s="111"/>
      <c r="B502" s="111"/>
      <c r="C502" s="113"/>
      <c r="D502" s="113"/>
      <c r="E502" s="113"/>
      <c r="F502" s="12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1:26" ht="12.75" customHeight="1" x14ac:dyDescent="0.2">
      <c r="A503" s="111"/>
      <c r="B503" s="111"/>
      <c r="C503" s="113"/>
      <c r="D503" s="113"/>
      <c r="E503" s="113"/>
      <c r="F503" s="12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1:26" ht="12.75" customHeight="1" x14ac:dyDescent="0.2">
      <c r="A504" s="111"/>
      <c r="B504" s="111"/>
      <c r="C504" s="113"/>
      <c r="D504" s="113"/>
      <c r="E504" s="113"/>
      <c r="F504" s="12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1:26" ht="12.75" customHeight="1" x14ac:dyDescent="0.2">
      <c r="A505" s="111"/>
      <c r="B505" s="111"/>
      <c r="C505" s="113"/>
      <c r="D505" s="113"/>
      <c r="E505" s="113"/>
      <c r="F505" s="12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1:26" ht="12.75" customHeight="1" x14ac:dyDescent="0.2">
      <c r="A506" s="111"/>
      <c r="B506" s="111"/>
      <c r="C506" s="113"/>
      <c r="D506" s="113"/>
      <c r="E506" s="113"/>
      <c r="F506" s="12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1:26" ht="12.75" customHeight="1" x14ac:dyDescent="0.2">
      <c r="A507" s="111"/>
      <c r="B507" s="111"/>
      <c r="C507" s="113"/>
      <c r="D507" s="113"/>
      <c r="E507" s="113"/>
      <c r="F507" s="12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1:26" ht="12.75" customHeight="1" x14ac:dyDescent="0.2">
      <c r="A508" s="111"/>
      <c r="B508" s="111"/>
      <c r="C508" s="113"/>
      <c r="D508" s="113"/>
      <c r="E508" s="113"/>
      <c r="F508" s="12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1:26" ht="12.75" customHeight="1" x14ac:dyDescent="0.2">
      <c r="A509" s="111"/>
      <c r="B509" s="111"/>
      <c r="C509" s="113"/>
      <c r="D509" s="113"/>
      <c r="E509" s="113"/>
      <c r="F509" s="12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1:26" ht="12.75" customHeight="1" x14ac:dyDescent="0.2">
      <c r="A510" s="111"/>
      <c r="B510" s="111"/>
      <c r="C510" s="113"/>
      <c r="D510" s="113"/>
      <c r="E510" s="113"/>
      <c r="F510" s="12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1:26" ht="12.75" customHeight="1" x14ac:dyDescent="0.2">
      <c r="A511" s="111"/>
      <c r="B511" s="111"/>
      <c r="C511" s="113"/>
      <c r="D511" s="113"/>
      <c r="E511" s="113"/>
      <c r="F511" s="12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1:26" ht="12.75" customHeight="1" x14ac:dyDescent="0.2">
      <c r="A512" s="111"/>
      <c r="B512" s="111"/>
      <c r="C512" s="113"/>
      <c r="D512" s="113"/>
      <c r="E512" s="113"/>
      <c r="F512" s="12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1:26" ht="12.75" customHeight="1" x14ac:dyDescent="0.2">
      <c r="A513" s="111"/>
      <c r="B513" s="111"/>
      <c r="C513" s="113"/>
      <c r="D513" s="113"/>
      <c r="E513" s="113"/>
      <c r="F513" s="12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1:26" ht="12.75" customHeight="1" x14ac:dyDescent="0.2">
      <c r="A514" s="111"/>
      <c r="B514" s="111"/>
      <c r="C514" s="113"/>
      <c r="D514" s="113"/>
      <c r="E514" s="113"/>
      <c r="F514" s="12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1:26" ht="12.75" customHeight="1" x14ac:dyDescent="0.2">
      <c r="A515" s="111"/>
      <c r="B515" s="111"/>
      <c r="C515" s="113"/>
      <c r="D515" s="113"/>
      <c r="E515" s="113"/>
      <c r="F515" s="12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1:26" ht="12.75" customHeight="1" x14ac:dyDescent="0.2">
      <c r="A516" s="111"/>
      <c r="B516" s="111"/>
      <c r="C516" s="113"/>
      <c r="D516" s="113"/>
      <c r="E516" s="113"/>
      <c r="F516" s="12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1:26" ht="12.75" customHeight="1" x14ac:dyDescent="0.2">
      <c r="A517" s="111"/>
      <c r="B517" s="111"/>
      <c r="C517" s="113"/>
      <c r="D517" s="113"/>
      <c r="E517" s="113"/>
      <c r="F517" s="12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1:26" ht="12.75" customHeight="1" x14ac:dyDescent="0.2">
      <c r="A518" s="111"/>
      <c r="B518" s="111"/>
      <c r="C518" s="113"/>
      <c r="D518" s="113"/>
      <c r="E518" s="113"/>
      <c r="F518" s="12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1:26" ht="12.75" customHeight="1" x14ac:dyDescent="0.2">
      <c r="A519" s="111"/>
      <c r="B519" s="111"/>
      <c r="C519" s="113"/>
      <c r="D519" s="113"/>
      <c r="E519" s="113"/>
      <c r="F519" s="12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1:26" ht="12.75" customHeight="1" x14ac:dyDescent="0.2">
      <c r="A520" s="111"/>
      <c r="B520" s="111"/>
      <c r="C520" s="113"/>
      <c r="D520" s="113"/>
      <c r="E520" s="113"/>
      <c r="F520" s="12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1:26" ht="12.75" customHeight="1" x14ac:dyDescent="0.2">
      <c r="A521" s="111"/>
      <c r="B521" s="111"/>
      <c r="C521" s="113"/>
      <c r="D521" s="113"/>
      <c r="E521" s="113"/>
      <c r="F521" s="12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1:26" ht="12.75" customHeight="1" x14ac:dyDescent="0.2">
      <c r="A522" s="111"/>
      <c r="B522" s="111"/>
      <c r="C522" s="113"/>
      <c r="D522" s="113"/>
      <c r="E522" s="113"/>
      <c r="F522" s="12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1:26" ht="12.75" customHeight="1" x14ac:dyDescent="0.2">
      <c r="A523" s="111"/>
      <c r="B523" s="111"/>
      <c r="C523" s="113"/>
      <c r="D523" s="113"/>
      <c r="E523" s="113"/>
      <c r="F523" s="12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1:26" ht="12.75" customHeight="1" x14ac:dyDescent="0.2">
      <c r="A524" s="111"/>
      <c r="B524" s="111"/>
      <c r="C524" s="113"/>
      <c r="D524" s="113"/>
      <c r="E524" s="113"/>
      <c r="F524" s="12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1:26" ht="12.75" customHeight="1" x14ac:dyDescent="0.2">
      <c r="A525" s="111"/>
      <c r="B525" s="111"/>
      <c r="C525" s="113"/>
      <c r="D525" s="113"/>
      <c r="E525" s="113"/>
      <c r="F525" s="12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1:26" ht="12.75" customHeight="1" x14ac:dyDescent="0.2">
      <c r="A526" s="111"/>
      <c r="B526" s="111"/>
      <c r="C526" s="113"/>
      <c r="D526" s="113"/>
      <c r="E526" s="113"/>
      <c r="F526" s="12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1:26" ht="12.75" customHeight="1" x14ac:dyDescent="0.2">
      <c r="A527" s="111"/>
      <c r="B527" s="111"/>
      <c r="C527" s="113"/>
      <c r="D527" s="113"/>
      <c r="E527" s="113"/>
      <c r="F527" s="12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1:26" ht="12.75" customHeight="1" x14ac:dyDescent="0.2">
      <c r="A528" s="111"/>
      <c r="B528" s="111"/>
      <c r="C528" s="113"/>
      <c r="D528" s="113"/>
      <c r="E528" s="113"/>
      <c r="F528" s="12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1:26" ht="12.75" customHeight="1" x14ac:dyDescent="0.2">
      <c r="A529" s="111"/>
      <c r="B529" s="111"/>
      <c r="C529" s="113"/>
      <c r="D529" s="113"/>
      <c r="E529" s="113"/>
      <c r="F529" s="12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1:26" ht="12.75" customHeight="1" x14ac:dyDescent="0.2">
      <c r="A530" s="111"/>
      <c r="B530" s="111"/>
      <c r="C530" s="113"/>
      <c r="D530" s="113"/>
      <c r="E530" s="113"/>
      <c r="F530" s="12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1:26" ht="12.75" customHeight="1" x14ac:dyDescent="0.2">
      <c r="A531" s="111"/>
      <c r="B531" s="111"/>
      <c r="C531" s="113"/>
      <c r="D531" s="113"/>
      <c r="E531" s="113"/>
      <c r="F531" s="12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1:26" ht="12.75" customHeight="1" x14ac:dyDescent="0.2">
      <c r="A532" s="111"/>
      <c r="B532" s="111"/>
      <c r="C532" s="113"/>
      <c r="D532" s="113"/>
      <c r="E532" s="113"/>
      <c r="F532" s="12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1:26" ht="12.75" customHeight="1" x14ac:dyDescent="0.2">
      <c r="A533" s="111"/>
      <c r="B533" s="111"/>
      <c r="C533" s="113"/>
      <c r="D533" s="113"/>
      <c r="E533" s="113"/>
      <c r="F533" s="12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1:26" ht="12.75" customHeight="1" x14ac:dyDescent="0.2">
      <c r="A534" s="111"/>
      <c r="B534" s="111"/>
      <c r="C534" s="113"/>
      <c r="D534" s="113"/>
      <c r="E534" s="113"/>
      <c r="F534" s="12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1:26" ht="12.75" customHeight="1" x14ac:dyDescent="0.2">
      <c r="A535" s="111"/>
      <c r="B535" s="111"/>
      <c r="C535" s="113"/>
      <c r="D535" s="113"/>
      <c r="E535" s="113"/>
      <c r="F535" s="12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1:26" ht="12.75" customHeight="1" x14ac:dyDescent="0.2">
      <c r="A536" s="111"/>
      <c r="B536" s="111"/>
      <c r="C536" s="113"/>
      <c r="D536" s="113"/>
      <c r="E536" s="113"/>
      <c r="F536" s="12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1:26" ht="12.75" customHeight="1" x14ac:dyDescent="0.2">
      <c r="A537" s="111"/>
      <c r="B537" s="111"/>
      <c r="C537" s="113"/>
      <c r="D537" s="113"/>
      <c r="E537" s="113"/>
      <c r="F537" s="12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1:26" ht="12.75" customHeight="1" x14ac:dyDescent="0.2">
      <c r="A538" s="111"/>
      <c r="B538" s="111"/>
      <c r="C538" s="113"/>
      <c r="D538" s="113"/>
      <c r="E538" s="113"/>
      <c r="F538" s="12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1:26" ht="12.75" customHeight="1" x14ac:dyDescent="0.2">
      <c r="A539" s="111"/>
      <c r="B539" s="111"/>
      <c r="C539" s="113"/>
      <c r="D539" s="113"/>
      <c r="E539" s="113"/>
      <c r="F539" s="12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1:26" ht="12.75" customHeight="1" x14ac:dyDescent="0.2">
      <c r="A540" s="111"/>
      <c r="B540" s="111"/>
      <c r="C540" s="113"/>
      <c r="D540" s="113"/>
      <c r="E540" s="113"/>
      <c r="F540" s="12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1:26" ht="12.75" customHeight="1" x14ac:dyDescent="0.2">
      <c r="A541" s="111"/>
      <c r="B541" s="111"/>
      <c r="C541" s="113"/>
      <c r="D541" s="113"/>
      <c r="E541" s="113"/>
      <c r="F541" s="12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1:26" ht="12.75" customHeight="1" x14ac:dyDescent="0.2">
      <c r="A542" s="111"/>
      <c r="B542" s="111"/>
      <c r="C542" s="113"/>
      <c r="D542" s="113"/>
      <c r="E542" s="113"/>
      <c r="F542" s="12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1:26" ht="12.75" customHeight="1" x14ac:dyDescent="0.2">
      <c r="A543" s="111"/>
      <c r="B543" s="111"/>
      <c r="C543" s="113"/>
      <c r="D543" s="113"/>
      <c r="E543" s="113"/>
      <c r="F543" s="12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1:26" ht="12.75" customHeight="1" x14ac:dyDescent="0.2">
      <c r="A544" s="111"/>
      <c r="B544" s="111"/>
      <c r="C544" s="113"/>
      <c r="D544" s="113"/>
      <c r="E544" s="113"/>
      <c r="F544" s="12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1:26" ht="12.75" customHeight="1" x14ac:dyDescent="0.2">
      <c r="A545" s="111"/>
      <c r="B545" s="111"/>
      <c r="C545" s="113"/>
      <c r="D545" s="113"/>
      <c r="E545" s="113"/>
      <c r="F545" s="12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1:26" ht="12.75" customHeight="1" x14ac:dyDescent="0.2">
      <c r="A546" s="111"/>
      <c r="B546" s="111"/>
      <c r="C546" s="113"/>
      <c r="D546" s="113"/>
      <c r="E546" s="113"/>
      <c r="F546" s="12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1:26" ht="12.75" customHeight="1" x14ac:dyDescent="0.2">
      <c r="A547" s="111"/>
      <c r="B547" s="111"/>
      <c r="C547" s="113"/>
      <c r="D547" s="113"/>
      <c r="E547" s="113"/>
      <c r="F547" s="12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1:26" ht="12.75" customHeight="1" x14ac:dyDescent="0.2">
      <c r="A548" s="111"/>
      <c r="B548" s="111"/>
      <c r="C548" s="113"/>
      <c r="D548" s="113"/>
      <c r="E548" s="113"/>
      <c r="F548" s="12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1:26" ht="12.75" customHeight="1" x14ac:dyDescent="0.2">
      <c r="A549" s="111"/>
      <c r="B549" s="111"/>
      <c r="C549" s="113"/>
      <c r="D549" s="113"/>
      <c r="E549" s="113"/>
      <c r="F549" s="12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1:26" ht="12.75" customHeight="1" x14ac:dyDescent="0.2">
      <c r="A550" s="111"/>
      <c r="B550" s="111"/>
      <c r="C550" s="113"/>
      <c r="D550" s="113"/>
      <c r="E550" s="113"/>
      <c r="F550" s="12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1:26" ht="12.75" customHeight="1" x14ac:dyDescent="0.2">
      <c r="A551" s="111"/>
      <c r="B551" s="111"/>
      <c r="C551" s="113"/>
      <c r="D551" s="113"/>
      <c r="E551" s="113"/>
      <c r="F551" s="12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1:26" ht="12.75" customHeight="1" x14ac:dyDescent="0.2">
      <c r="A552" s="111"/>
      <c r="B552" s="111"/>
      <c r="C552" s="113"/>
      <c r="D552" s="113"/>
      <c r="E552" s="113"/>
      <c r="F552" s="12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1:26" ht="12.75" customHeight="1" x14ac:dyDescent="0.2">
      <c r="A553" s="111"/>
      <c r="B553" s="111"/>
      <c r="C553" s="113"/>
      <c r="D553" s="113"/>
      <c r="E553" s="113"/>
      <c r="F553" s="12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1:26" ht="12.75" customHeight="1" x14ac:dyDescent="0.2">
      <c r="A554" s="111"/>
      <c r="B554" s="111"/>
      <c r="C554" s="113"/>
      <c r="D554" s="113"/>
      <c r="E554" s="113"/>
      <c r="F554" s="12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1:26" ht="12.75" customHeight="1" x14ac:dyDescent="0.2">
      <c r="A555" s="111"/>
      <c r="B555" s="111"/>
      <c r="C555" s="113"/>
      <c r="D555" s="113"/>
      <c r="E555" s="113"/>
      <c r="F555" s="12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1:26" ht="12.75" customHeight="1" x14ac:dyDescent="0.2">
      <c r="A556" s="111"/>
      <c r="B556" s="111"/>
      <c r="C556" s="113"/>
      <c r="D556" s="113"/>
      <c r="E556" s="113"/>
      <c r="F556" s="12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1:26" ht="12.75" customHeight="1" x14ac:dyDescent="0.2">
      <c r="A557" s="111"/>
      <c r="B557" s="111"/>
      <c r="C557" s="113"/>
      <c r="D557" s="113"/>
      <c r="E557" s="113"/>
      <c r="F557" s="12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1:26" ht="12.75" customHeight="1" x14ac:dyDescent="0.2">
      <c r="A558" s="111"/>
      <c r="B558" s="111"/>
      <c r="C558" s="113"/>
      <c r="D558" s="113"/>
      <c r="E558" s="113"/>
      <c r="F558" s="12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1:26" ht="12.75" customHeight="1" x14ac:dyDescent="0.2">
      <c r="A559" s="111"/>
      <c r="B559" s="111"/>
      <c r="C559" s="113"/>
      <c r="D559" s="113"/>
      <c r="E559" s="113"/>
      <c r="F559" s="12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1:26" ht="12.75" customHeight="1" x14ac:dyDescent="0.2">
      <c r="A560" s="111"/>
      <c r="B560" s="111"/>
      <c r="C560" s="113"/>
      <c r="D560" s="113"/>
      <c r="E560" s="113"/>
      <c r="F560" s="12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1:26" ht="12.75" customHeight="1" x14ac:dyDescent="0.2">
      <c r="A561" s="111"/>
      <c r="B561" s="111"/>
      <c r="C561" s="113"/>
      <c r="D561" s="113"/>
      <c r="E561" s="113"/>
      <c r="F561" s="12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1:26" ht="12.75" customHeight="1" x14ac:dyDescent="0.2">
      <c r="A562" s="111"/>
      <c r="B562" s="111"/>
      <c r="C562" s="113"/>
      <c r="D562" s="113"/>
      <c r="E562" s="113"/>
      <c r="F562" s="12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1:26" ht="12.75" customHeight="1" x14ac:dyDescent="0.2">
      <c r="A563" s="111"/>
      <c r="B563" s="111"/>
      <c r="C563" s="113"/>
      <c r="D563" s="113"/>
      <c r="E563" s="113"/>
      <c r="F563" s="12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1:26" ht="12.75" customHeight="1" x14ac:dyDescent="0.2">
      <c r="A564" s="111"/>
      <c r="B564" s="111"/>
      <c r="C564" s="113"/>
      <c r="D564" s="113"/>
      <c r="E564" s="113"/>
      <c r="F564" s="12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1:26" ht="12.75" customHeight="1" x14ac:dyDescent="0.2">
      <c r="A565" s="111"/>
      <c r="B565" s="111"/>
      <c r="C565" s="113"/>
      <c r="D565" s="113"/>
      <c r="E565" s="113"/>
      <c r="F565" s="12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1:26" ht="12.75" customHeight="1" x14ac:dyDescent="0.2">
      <c r="A566" s="111"/>
      <c r="B566" s="111"/>
      <c r="C566" s="113"/>
      <c r="D566" s="113"/>
      <c r="E566" s="113"/>
      <c r="F566" s="12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1:26" ht="12.75" customHeight="1" x14ac:dyDescent="0.2">
      <c r="A567" s="111"/>
      <c r="B567" s="111"/>
      <c r="C567" s="113"/>
      <c r="D567" s="113"/>
      <c r="E567" s="113"/>
      <c r="F567" s="12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1:26" ht="12.75" customHeight="1" x14ac:dyDescent="0.2">
      <c r="A568" s="111"/>
      <c r="B568" s="111"/>
      <c r="C568" s="113"/>
      <c r="D568" s="113"/>
      <c r="E568" s="113"/>
      <c r="F568" s="12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1:26" ht="12.75" customHeight="1" x14ac:dyDescent="0.2">
      <c r="A569" s="111"/>
      <c r="B569" s="111"/>
      <c r="C569" s="113"/>
      <c r="D569" s="113"/>
      <c r="E569" s="113"/>
      <c r="F569" s="12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1:26" ht="12.75" customHeight="1" x14ac:dyDescent="0.2">
      <c r="A570" s="111"/>
      <c r="B570" s="111"/>
      <c r="C570" s="113"/>
      <c r="D570" s="113"/>
      <c r="E570" s="113"/>
      <c r="F570" s="12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1:26" ht="12.75" customHeight="1" x14ac:dyDescent="0.2">
      <c r="A571" s="111"/>
      <c r="B571" s="111"/>
      <c r="C571" s="113"/>
      <c r="D571" s="113"/>
      <c r="E571" s="113"/>
      <c r="F571" s="12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1:26" ht="12.75" customHeight="1" x14ac:dyDescent="0.2">
      <c r="A572" s="111"/>
      <c r="B572" s="111"/>
      <c r="C572" s="113"/>
      <c r="D572" s="113"/>
      <c r="E572" s="113"/>
      <c r="F572" s="12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1:26" ht="12.75" customHeight="1" x14ac:dyDescent="0.2">
      <c r="A573" s="111"/>
      <c r="B573" s="111"/>
      <c r="C573" s="113"/>
      <c r="D573" s="113"/>
      <c r="E573" s="113"/>
      <c r="F573" s="12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1:26" ht="12.75" customHeight="1" x14ac:dyDescent="0.2">
      <c r="A574" s="111"/>
      <c r="B574" s="111"/>
      <c r="C574" s="113"/>
      <c r="D574" s="113"/>
      <c r="E574" s="113"/>
      <c r="F574" s="12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1:26" ht="12.75" customHeight="1" x14ac:dyDescent="0.2">
      <c r="A575" s="111"/>
      <c r="B575" s="111"/>
      <c r="C575" s="113"/>
      <c r="D575" s="113"/>
      <c r="E575" s="113"/>
      <c r="F575" s="12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1:26" ht="12.75" customHeight="1" x14ac:dyDescent="0.2">
      <c r="A576" s="111"/>
      <c r="B576" s="111"/>
      <c r="C576" s="113"/>
      <c r="D576" s="113"/>
      <c r="E576" s="113"/>
      <c r="F576" s="12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1:26" ht="12.75" customHeight="1" x14ac:dyDescent="0.2">
      <c r="A577" s="111"/>
      <c r="B577" s="111"/>
      <c r="C577" s="113"/>
      <c r="D577" s="113"/>
      <c r="E577" s="113"/>
      <c r="F577" s="12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1:26" ht="12.75" customHeight="1" x14ac:dyDescent="0.2">
      <c r="A578" s="111"/>
      <c r="B578" s="111"/>
      <c r="C578" s="113"/>
      <c r="D578" s="113"/>
      <c r="E578" s="113"/>
      <c r="F578" s="12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1:26" ht="12.75" customHeight="1" x14ac:dyDescent="0.2">
      <c r="A579" s="111"/>
      <c r="B579" s="111"/>
      <c r="C579" s="113"/>
      <c r="D579" s="113"/>
      <c r="E579" s="113"/>
      <c r="F579" s="12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1:26" ht="12.75" customHeight="1" x14ac:dyDescent="0.2">
      <c r="A580" s="111"/>
      <c r="B580" s="111"/>
      <c r="C580" s="113"/>
      <c r="D580" s="113"/>
      <c r="E580" s="113"/>
      <c r="F580" s="12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1:26" ht="12.75" customHeight="1" x14ac:dyDescent="0.2">
      <c r="A581" s="111"/>
      <c r="B581" s="111"/>
      <c r="C581" s="113"/>
      <c r="D581" s="113"/>
      <c r="E581" s="113"/>
      <c r="F581" s="12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1:26" ht="12.75" customHeight="1" x14ac:dyDescent="0.2">
      <c r="A582" s="111"/>
      <c r="B582" s="111"/>
      <c r="C582" s="113"/>
      <c r="D582" s="113"/>
      <c r="E582" s="113"/>
      <c r="F582" s="12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1:26" ht="12.75" customHeight="1" x14ac:dyDescent="0.2">
      <c r="A583" s="111"/>
      <c r="B583" s="111"/>
      <c r="C583" s="113"/>
      <c r="D583" s="113"/>
      <c r="E583" s="113"/>
      <c r="F583" s="12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1:26" ht="12.75" customHeight="1" x14ac:dyDescent="0.2">
      <c r="A584" s="111"/>
      <c r="B584" s="111"/>
      <c r="C584" s="113"/>
      <c r="D584" s="113"/>
      <c r="E584" s="113"/>
      <c r="F584" s="12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1:26" ht="12.75" customHeight="1" x14ac:dyDescent="0.2">
      <c r="A585" s="111"/>
      <c r="B585" s="111"/>
      <c r="C585" s="113"/>
      <c r="D585" s="113"/>
      <c r="E585" s="113"/>
      <c r="F585" s="12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1:26" ht="12.75" customHeight="1" x14ac:dyDescent="0.2">
      <c r="A586" s="111"/>
      <c r="B586" s="111"/>
      <c r="C586" s="113"/>
      <c r="D586" s="113"/>
      <c r="E586" s="113"/>
      <c r="F586" s="12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1:26" ht="12.75" customHeight="1" x14ac:dyDescent="0.2">
      <c r="A587" s="111"/>
      <c r="B587" s="111"/>
      <c r="C587" s="113"/>
      <c r="D587" s="113"/>
      <c r="E587" s="113"/>
      <c r="F587" s="12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1:26" ht="12.75" customHeight="1" x14ac:dyDescent="0.2">
      <c r="A588" s="111"/>
      <c r="B588" s="111"/>
      <c r="C588" s="113"/>
      <c r="D588" s="113"/>
      <c r="E588" s="113"/>
      <c r="F588" s="12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1:26" ht="12.75" customHeight="1" x14ac:dyDescent="0.2">
      <c r="A589" s="111"/>
      <c r="B589" s="111"/>
      <c r="C589" s="113"/>
      <c r="D589" s="113"/>
      <c r="E589" s="113"/>
      <c r="F589" s="12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1:26" ht="12.75" customHeight="1" x14ac:dyDescent="0.2">
      <c r="A590" s="111"/>
      <c r="B590" s="111"/>
      <c r="C590" s="113"/>
      <c r="D590" s="113"/>
      <c r="E590" s="113"/>
      <c r="F590" s="12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1:26" ht="12.75" customHeight="1" x14ac:dyDescent="0.2">
      <c r="A591" s="111"/>
      <c r="B591" s="111"/>
      <c r="C591" s="113"/>
      <c r="D591" s="113"/>
      <c r="E591" s="113"/>
      <c r="F591" s="12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1:26" ht="12.75" customHeight="1" x14ac:dyDescent="0.2">
      <c r="A592" s="111"/>
      <c r="B592" s="111"/>
      <c r="C592" s="113"/>
      <c r="D592" s="113"/>
      <c r="E592" s="113"/>
      <c r="F592" s="12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1:26" ht="12.75" customHeight="1" x14ac:dyDescent="0.2">
      <c r="A593" s="111"/>
      <c r="B593" s="111"/>
      <c r="C593" s="113"/>
      <c r="D593" s="113"/>
      <c r="E593" s="113"/>
      <c r="F593" s="12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1:26" ht="12.75" customHeight="1" x14ac:dyDescent="0.2">
      <c r="A594" s="111"/>
      <c r="B594" s="111"/>
      <c r="C594" s="113"/>
      <c r="D594" s="113"/>
      <c r="E594" s="113"/>
      <c r="F594" s="12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1:26" ht="12.75" customHeight="1" x14ac:dyDescent="0.2">
      <c r="A595" s="111"/>
      <c r="B595" s="111"/>
      <c r="C595" s="113"/>
      <c r="D595" s="113"/>
      <c r="E595" s="113"/>
      <c r="F595" s="12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1:26" ht="12.75" customHeight="1" x14ac:dyDescent="0.2">
      <c r="A596" s="111"/>
      <c r="B596" s="111"/>
      <c r="C596" s="113"/>
      <c r="D596" s="113"/>
      <c r="E596" s="113"/>
      <c r="F596" s="12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1:26" ht="12.75" customHeight="1" x14ac:dyDescent="0.2">
      <c r="A597" s="111"/>
      <c r="B597" s="111"/>
      <c r="C597" s="113"/>
      <c r="D597" s="113"/>
      <c r="E597" s="113"/>
      <c r="F597" s="12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1:26" ht="12.75" customHeight="1" x14ac:dyDescent="0.2">
      <c r="A598" s="111"/>
      <c r="B598" s="111"/>
      <c r="C598" s="113"/>
      <c r="D598" s="113"/>
      <c r="E598" s="113"/>
      <c r="F598" s="12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1:26" ht="12.75" customHeight="1" x14ac:dyDescent="0.2">
      <c r="A599" s="111"/>
      <c r="B599" s="111"/>
      <c r="C599" s="113"/>
      <c r="D599" s="113"/>
      <c r="E599" s="113"/>
      <c r="F599" s="12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1:26" ht="12.75" customHeight="1" x14ac:dyDescent="0.2">
      <c r="A600" s="111"/>
      <c r="B600" s="111"/>
      <c r="C600" s="113"/>
      <c r="D600" s="113"/>
      <c r="E600" s="113"/>
      <c r="F600" s="12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1:26" ht="12.75" customHeight="1" x14ac:dyDescent="0.2">
      <c r="A601" s="111"/>
      <c r="B601" s="111"/>
      <c r="C601" s="113"/>
      <c r="D601" s="113"/>
      <c r="E601" s="113"/>
      <c r="F601" s="12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1:26" ht="12.75" customHeight="1" x14ac:dyDescent="0.2">
      <c r="A602" s="111"/>
      <c r="B602" s="111"/>
      <c r="C602" s="113"/>
      <c r="D602" s="113"/>
      <c r="E602" s="113"/>
      <c r="F602" s="12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1:26" ht="12.75" customHeight="1" x14ac:dyDescent="0.2">
      <c r="A603" s="111"/>
      <c r="B603" s="111"/>
      <c r="C603" s="113"/>
      <c r="D603" s="113"/>
      <c r="E603" s="113"/>
      <c r="F603" s="12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1:26" ht="12.75" customHeight="1" x14ac:dyDescent="0.2">
      <c r="A604" s="111"/>
      <c r="B604" s="111"/>
      <c r="C604" s="113"/>
      <c r="D604" s="113"/>
      <c r="E604" s="113"/>
      <c r="F604" s="12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1:26" ht="12.75" customHeight="1" x14ac:dyDescent="0.2">
      <c r="A605" s="111"/>
      <c r="B605" s="111"/>
      <c r="C605" s="113"/>
      <c r="D605" s="113"/>
      <c r="E605" s="113"/>
      <c r="F605" s="12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1:26" ht="12.75" customHeight="1" x14ac:dyDescent="0.2">
      <c r="A606" s="111"/>
      <c r="B606" s="111"/>
      <c r="C606" s="113"/>
      <c r="D606" s="113"/>
      <c r="E606" s="113"/>
      <c r="F606" s="12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1:26" ht="12.75" customHeight="1" x14ac:dyDescent="0.2">
      <c r="A607" s="111"/>
      <c r="B607" s="111"/>
      <c r="C607" s="113"/>
      <c r="D607" s="113"/>
      <c r="E607" s="113"/>
      <c r="F607" s="12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1:26" ht="12.75" customHeight="1" x14ac:dyDescent="0.2">
      <c r="A608" s="111"/>
      <c r="B608" s="111"/>
      <c r="C608" s="113"/>
      <c r="D608" s="113"/>
      <c r="E608" s="113"/>
      <c r="F608" s="12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1:26" ht="12.75" customHeight="1" x14ac:dyDescent="0.2">
      <c r="A609" s="111"/>
      <c r="B609" s="111"/>
      <c r="C609" s="113"/>
      <c r="D609" s="113"/>
      <c r="E609" s="113"/>
      <c r="F609" s="12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1:26" ht="12.75" customHeight="1" x14ac:dyDescent="0.2">
      <c r="A610" s="111"/>
      <c r="B610" s="111"/>
      <c r="C610" s="113"/>
      <c r="D610" s="113"/>
      <c r="E610" s="113"/>
      <c r="F610" s="12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1:26" ht="12.75" customHeight="1" x14ac:dyDescent="0.2">
      <c r="A611" s="111"/>
      <c r="B611" s="111"/>
      <c r="C611" s="113"/>
      <c r="D611" s="113"/>
      <c r="E611" s="113"/>
      <c r="F611" s="12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1:26" ht="12.75" customHeight="1" x14ac:dyDescent="0.2">
      <c r="A612" s="111"/>
      <c r="B612" s="111"/>
      <c r="C612" s="113"/>
      <c r="D612" s="113"/>
      <c r="E612" s="113"/>
      <c r="F612" s="12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1:26" ht="12.75" customHeight="1" x14ac:dyDescent="0.2">
      <c r="A613" s="111"/>
      <c r="B613" s="111"/>
      <c r="C613" s="113"/>
      <c r="D613" s="113"/>
      <c r="E613" s="113"/>
      <c r="F613" s="12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1:26" ht="12.75" customHeight="1" x14ac:dyDescent="0.2">
      <c r="A614" s="111"/>
      <c r="B614" s="111"/>
      <c r="C614" s="113"/>
      <c r="D614" s="113"/>
      <c r="E614" s="113"/>
      <c r="F614" s="12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1:26" ht="12.75" customHeight="1" x14ac:dyDescent="0.2">
      <c r="A615" s="111"/>
      <c r="B615" s="111"/>
      <c r="C615" s="113"/>
      <c r="D615" s="113"/>
      <c r="E615" s="113"/>
      <c r="F615" s="12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1:26" ht="12.75" customHeight="1" x14ac:dyDescent="0.2">
      <c r="A616" s="111"/>
      <c r="B616" s="111"/>
      <c r="C616" s="113"/>
      <c r="D616" s="113"/>
      <c r="E616" s="113"/>
      <c r="F616" s="12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1:26" ht="12.75" customHeight="1" x14ac:dyDescent="0.2">
      <c r="A617" s="111"/>
      <c r="B617" s="111"/>
      <c r="C617" s="113"/>
      <c r="D617" s="113"/>
      <c r="E617" s="113"/>
      <c r="F617" s="12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1:26" ht="12.75" customHeight="1" x14ac:dyDescent="0.2">
      <c r="A618" s="111"/>
      <c r="B618" s="111"/>
      <c r="C618" s="113"/>
      <c r="D618" s="113"/>
      <c r="E618" s="113"/>
      <c r="F618" s="12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1:26" ht="12.75" customHeight="1" x14ac:dyDescent="0.2">
      <c r="A619" s="111"/>
      <c r="B619" s="111"/>
      <c r="C619" s="113"/>
      <c r="D619" s="113"/>
      <c r="E619" s="113"/>
      <c r="F619" s="12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1:26" ht="12.75" customHeight="1" x14ac:dyDescent="0.2">
      <c r="A620" s="111"/>
      <c r="B620" s="111"/>
      <c r="C620" s="113"/>
      <c r="D620" s="113"/>
      <c r="E620" s="113"/>
      <c r="F620" s="12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1:26" ht="12.75" customHeight="1" x14ac:dyDescent="0.2">
      <c r="A621" s="111"/>
      <c r="B621" s="111"/>
      <c r="C621" s="113"/>
      <c r="D621" s="113"/>
      <c r="E621" s="113"/>
      <c r="F621" s="12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1:26" ht="12.75" customHeight="1" x14ac:dyDescent="0.2">
      <c r="A622" s="111"/>
      <c r="B622" s="111"/>
      <c r="C622" s="113"/>
      <c r="D622" s="113"/>
      <c r="E622" s="113"/>
      <c r="F622" s="12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1:26" ht="12.75" customHeight="1" x14ac:dyDescent="0.2">
      <c r="A623" s="111"/>
      <c r="B623" s="111"/>
      <c r="C623" s="113"/>
      <c r="D623" s="113"/>
      <c r="E623" s="113"/>
      <c r="F623" s="12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1:26" ht="12.75" customHeight="1" x14ac:dyDescent="0.2">
      <c r="A624" s="111"/>
      <c r="B624" s="111"/>
      <c r="C624" s="113"/>
      <c r="D624" s="113"/>
      <c r="E624" s="113"/>
      <c r="F624" s="12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1:26" ht="12.75" customHeight="1" x14ac:dyDescent="0.2">
      <c r="A625" s="111"/>
      <c r="B625" s="111"/>
      <c r="C625" s="113"/>
      <c r="D625" s="113"/>
      <c r="E625" s="113"/>
      <c r="F625" s="12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1:26" ht="12.75" customHeight="1" x14ac:dyDescent="0.2">
      <c r="A626" s="111"/>
      <c r="B626" s="111"/>
      <c r="C626" s="113"/>
      <c r="D626" s="113"/>
      <c r="E626" s="113"/>
      <c r="F626" s="12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1:26" ht="12.75" customHeight="1" x14ac:dyDescent="0.2">
      <c r="A627" s="111"/>
      <c r="B627" s="111"/>
      <c r="C627" s="113"/>
      <c r="D627" s="113"/>
      <c r="E627" s="113"/>
      <c r="F627" s="12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1:26" ht="12.75" customHeight="1" x14ac:dyDescent="0.2">
      <c r="A628" s="111"/>
      <c r="B628" s="111"/>
      <c r="C628" s="113"/>
      <c r="D628" s="113"/>
      <c r="E628" s="113"/>
      <c r="F628" s="12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1:26" ht="12.75" customHeight="1" x14ac:dyDescent="0.2">
      <c r="A629" s="111"/>
      <c r="B629" s="111"/>
      <c r="C629" s="113"/>
      <c r="D629" s="113"/>
      <c r="E629" s="113"/>
      <c r="F629" s="12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1:26" ht="12.75" customHeight="1" x14ac:dyDescent="0.2">
      <c r="A630" s="111"/>
      <c r="B630" s="111"/>
      <c r="C630" s="113"/>
      <c r="D630" s="113"/>
      <c r="E630" s="113"/>
      <c r="F630" s="12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1:26" ht="12.75" customHeight="1" x14ac:dyDescent="0.2">
      <c r="A631" s="111"/>
      <c r="B631" s="111"/>
      <c r="C631" s="113"/>
      <c r="D631" s="113"/>
      <c r="E631" s="113"/>
      <c r="F631" s="12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1:26" ht="12.75" customHeight="1" x14ac:dyDescent="0.2">
      <c r="A632" s="111"/>
      <c r="B632" s="111"/>
      <c r="C632" s="113"/>
      <c r="D632" s="113"/>
      <c r="E632" s="113"/>
      <c r="F632" s="12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1:26" ht="12.75" customHeight="1" x14ac:dyDescent="0.2">
      <c r="A633" s="111"/>
      <c r="B633" s="111"/>
      <c r="C633" s="113"/>
      <c r="D633" s="113"/>
      <c r="E633" s="113"/>
      <c r="F633" s="12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1:26" ht="12.75" customHeight="1" x14ac:dyDescent="0.2">
      <c r="A634" s="111"/>
      <c r="B634" s="111"/>
      <c r="C634" s="113"/>
      <c r="D634" s="113"/>
      <c r="E634" s="113"/>
      <c r="F634" s="12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1:26" ht="12.75" customHeight="1" x14ac:dyDescent="0.2">
      <c r="A635" s="111"/>
      <c r="B635" s="111"/>
      <c r="C635" s="113"/>
      <c r="D635" s="113"/>
      <c r="E635" s="113"/>
      <c r="F635" s="12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1:26" ht="12.75" customHeight="1" x14ac:dyDescent="0.2">
      <c r="A636" s="111"/>
      <c r="B636" s="111"/>
      <c r="C636" s="113"/>
      <c r="D636" s="113"/>
      <c r="E636" s="113"/>
      <c r="F636" s="12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1:26" ht="12.75" customHeight="1" x14ac:dyDescent="0.2">
      <c r="A637" s="111"/>
      <c r="B637" s="111"/>
      <c r="C637" s="113"/>
      <c r="D637" s="113"/>
      <c r="E637" s="113"/>
      <c r="F637" s="12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1:26" ht="12.75" customHeight="1" x14ac:dyDescent="0.2">
      <c r="A638" s="111"/>
      <c r="B638" s="111"/>
      <c r="C638" s="113"/>
      <c r="D638" s="113"/>
      <c r="E638" s="113"/>
      <c r="F638" s="12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1:26" ht="12.75" customHeight="1" x14ac:dyDescent="0.2">
      <c r="A639" s="111"/>
      <c r="B639" s="111"/>
      <c r="C639" s="113"/>
      <c r="D639" s="113"/>
      <c r="E639" s="113"/>
      <c r="F639" s="12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1:26" ht="12.75" customHeight="1" x14ac:dyDescent="0.2">
      <c r="A640" s="111"/>
      <c r="B640" s="111"/>
      <c r="C640" s="113"/>
      <c r="D640" s="113"/>
      <c r="E640" s="113"/>
      <c r="F640" s="12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1:26" ht="12.75" customHeight="1" x14ac:dyDescent="0.2">
      <c r="A641" s="111"/>
      <c r="B641" s="111"/>
      <c r="C641" s="113"/>
      <c r="D641" s="113"/>
      <c r="E641" s="113"/>
      <c r="F641" s="12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1:26" ht="12.75" customHeight="1" x14ac:dyDescent="0.2">
      <c r="A642" s="111"/>
      <c r="B642" s="111"/>
      <c r="C642" s="113"/>
      <c r="D642" s="113"/>
      <c r="E642" s="113"/>
      <c r="F642" s="12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1:26" ht="12.75" customHeight="1" x14ac:dyDescent="0.2">
      <c r="A643" s="111"/>
      <c r="B643" s="111"/>
      <c r="C643" s="113"/>
      <c r="D643" s="113"/>
      <c r="E643" s="113"/>
      <c r="F643" s="12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1:26" ht="12.75" customHeight="1" x14ac:dyDescent="0.2">
      <c r="A644" s="111"/>
      <c r="B644" s="111"/>
      <c r="C644" s="113"/>
      <c r="D644" s="113"/>
      <c r="E644" s="113"/>
      <c r="F644" s="12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1:26" ht="12.75" customHeight="1" x14ac:dyDescent="0.2">
      <c r="A645" s="111"/>
      <c r="B645" s="111"/>
      <c r="C645" s="113"/>
      <c r="D645" s="113"/>
      <c r="E645" s="113"/>
      <c r="F645" s="12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1:26" ht="12.75" customHeight="1" x14ac:dyDescent="0.2">
      <c r="A646" s="111"/>
      <c r="B646" s="111"/>
      <c r="C646" s="113"/>
      <c r="D646" s="113"/>
      <c r="E646" s="113"/>
      <c r="F646" s="12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1:26" ht="12.75" customHeight="1" x14ac:dyDescent="0.2">
      <c r="A647" s="111"/>
      <c r="B647" s="111"/>
      <c r="C647" s="113"/>
      <c r="D647" s="113"/>
      <c r="E647" s="113"/>
      <c r="F647" s="12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1:26" ht="12.75" customHeight="1" x14ac:dyDescent="0.2">
      <c r="A648" s="111"/>
      <c r="B648" s="111"/>
      <c r="C648" s="113"/>
      <c r="D648" s="113"/>
      <c r="E648" s="113"/>
      <c r="F648" s="12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1:26" ht="12.75" customHeight="1" x14ac:dyDescent="0.2">
      <c r="A649" s="111"/>
      <c r="B649" s="111"/>
      <c r="C649" s="113"/>
      <c r="D649" s="113"/>
      <c r="E649" s="113"/>
      <c r="F649" s="12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1:26" ht="12.75" customHeight="1" x14ac:dyDescent="0.2">
      <c r="A650" s="111"/>
      <c r="B650" s="111"/>
      <c r="C650" s="113"/>
      <c r="D650" s="113"/>
      <c r="E650" s="113"/>
      <c r="F650" s="12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1:26" ht="12.75" customHeight="1" x14ac:dyDescent="0.2">
      <c r="A651" s="111"/>
      <c r="B651" s="111"/>
      <c r="C651" s="113"/>
      <c r="D651" s="113"/>
      <c r="E651" s="113"/>
      <c r="F651" s="12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1:26" ht="12.75" customHeight="1" x14ac:dyDescent="0.2">
      <c r="A652" s="111"/>
      <c r="B652" s="111"/>
      <c r="C652" s="113"/>
      <c r="D652" s="113"/>
      <c r="E652" s="113"/>
      <c r="F652" s="12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1:26" ht="12.75" customHeight="1" x14ac:dyDescent="0.2">
      <c r="A653" s="111"/>
      <c r="B653" s="111"/>
      <c r="C653" s="113"/>
      <c r="D653" s="113"/>
      <c r="E653" s="113"/>
      <c r="F653" s="12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1:26" ht="12.75" customHeight="1" x14ac:dyDescent="0.2">
      <c r="A654" s="111"/>
      <c r="B654" s="111"/>
      <c r="C654" s="113"/>
      <c r="D654" s="113"/>
      <c r="E654" s="113"/>
      <c r="F654" s="12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1:26" ht="12.75" customHeight="1" x14ac:dyDescent="0.2">
      <c r="A655" s="111"/>
      <c r="B655" s="111"/>
      <c r="C655" s="113"/>
      <c r="D655" s="113"/>
      <c r="E655" s="113"/>
      <c r="F655" s="12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1:26" ht="12.75" customHeight="1" x14ac:dyDescent="0.2">
      <c r="A656" s="111"/>
      <c r="B656" s="111"/>
      <c r="C656" s="113"/>
      <c r="D656" s="113"/>
      <c r="E656" s="113"/>
      <c r="F656" s="12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1:26" ht="12.75" customHeight="1" x14ac:dyDescent="0.2">
      <c r="A657" s="111"/>
      <c r="B657" s="111"/>
      <c r="C657" s="113"/>
      <c r="D657" s="113"/>
      <c r="E657" s="113"/>
      <c r="F657" s="12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1:26" ht="12.75" customHeight="1" x14ac:dyDescent="0.2">
      <c r="A658" s="111"/>
      <c r="B658" s="111"/>
      <c r="C658" s="113"/>
      <c r="D658" s="113"/>
      <c r="E658" s="113"/>
      <c r="F658" s="12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1:26" ht="12.75" customHeight="1" x14ac:dyDescent="0.2">
      <c r="A659" s="111"/>
      <c r="B659" s="111"/>
      <c r="C659" s="113"/>
      <c r="D659" s="113"/>
      <c r="E659" s="113"/>
      <c r="F659" s="12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1:26" ht="12.75" customHeight="1" x14ac:dyDescent="0.2">
      <c r="A660" s="111"/>
      <c r="B660" s="111"/>
      <c r="C660" s="113"/>
      <c r="D660" s="113"/>
      <c r="E660" s="113"/>
      <c r="F660" s="12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1:26" ht="12.75" customHeight="1" x14ac:dyDescent="0.2">
      <c r="A661" s="111"/>
      <c r="B661" s="111"/>
      <c r="C661" s="113"/>
      <c r="D661" s="113"/>
      <c r="E661" s="113"/>
      <c r="F661" s="12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1:26" ht="12.75" customHeight="1" x14ac:dyDescent="0.2">
      <c r="A662" s="111"/>
      <c r="B662" s="111"/>
      <c r="C662" s="113"/>
      <c r="D662" s="113"/>
      <c r="E662" s="113"/>
      <c r="F662" s="12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1:26" ht="12.75" customHeight="1" x14ac:dyDescent="0.2">
      <c r="A663" s="111"/>
      <c r="B663" s="111"/>
      <c r="C663" s="113"/>
      <c r="D663" s="113"/>
      <c r="E663" s="113"/>
      <c r="F663" s="12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1:26" ht="12.75" customHeight="1" x14ac:dyDescent="0.2">
      <c r="A664" s="111"/>
      <c r="B664" s="111"/>
      <c r="C664" s="113"/>
      <c r="D664" s="113"/>
      <c r="E664" s="113"/>
      <c r="F664" s="12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1:26" ht="12.75" customHeight="1" x14ac:dyDescent="0.2">
      <c r="A665" s="111"/>
      <c r="B665" s="111"/>
      <c r="C665" s="113"/>
      <c r="D665" s="113"/>
      <c r="E665" s="113"/>
      <c r="F665" s="12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1:26" ht="12.75" customHeight="1" x14ac:dyDescent="0.2">
      <c r="A666" s="111"/>
      <c r="B666" s="111"/>
      <c r="C666" s="113"/>
      <c r="D666" s="113"/>
      <c r="E666" s="113"/>
      <c r="F666" s="12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1:26" ht="12.75" customHeight="1" x14ac:dyDescent="0.2">
      <c r="A667" s="111"/>
      <c r="B667" s="111"/>
      <c r="C667" s="113"/>
      <c r="D667" s="113"/>
      <c r="E667" s="113"/>
      <c r="F667" s="12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1:26" ht="12.75" customHeight="1" x14ac:dyDescent="0.2">
      <c r="A668" s="111"/>
      <c r="B668" s="111"/>
      <c r="C668" s="113"/>
      <c r="D668" s="113"/>
      <c r="E668" s="113"/>
      <c r="F668" s="12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1:26" ht="12.75" customHeight="1" x14ac:dyDescent="0.2">
      <c r="A669" s="111"/>
      <c r="B669" s="111"/>
      <c r="C669" s="113"/>
      <c r="D669" s="113"/>
      <c r="E669" s="113"/>
      <c r="F669" s="12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1:26" ht="12.75" customHeight="1" x14ac:dyDescent="0.2">
      <c r="A670" s="111"/>
      <c r="B670" s="111"/>
      <c r="C670" s="113"/>
      <c r="D670" s="113"/>
      <c r="E670" s="113"/>
      <c r="F670" s="12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1:26" ht="12.75" customHeight="1" x14ac:dyDescent="0.2">
      <c r="A671" s="111"/>
      <c r="B671" s="111"/>
      <c r="C671" s="113"/>
      <c r="D671" s="113"/>
      <c r="E671" s="113"/>
      <c r="F671" s="12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1:26" ht="12.75" customHeight="1" x14ac:dyDescent="0.2">
      <c r="A672" s="111"/>
      <c r="B672" s="111"/>
      <c r="C672" s="113"/>
      <c r="D672" s="113"/>
      <c r="E672" s="113"/>
      <c r="F672" s="12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1:26" ht="12.75" customHeight="1" x14ac:dyDescent="0.2">
      <c r="A673" s="111"/>
      <c r="B673" s="111"/>
      <c r="C673" s="113"/>
      <c r="D673" s="113"/>
      <c r="E673" s="113"/>
      <c r="F673" s="12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1:26" ht="12.75" customHeight="1" x14ac:dyDescent="0.2">
      <c r="A674" s="111"/>
      <c r="B674" s="111"/>
      <c r="C674" s="113"/>
      <c r="D674" s="113"/>
      <c r="E674" s="113"/>
      <c r="F674" s="12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1:26" ht="12.75" customHeight="1" x14ac:dyDescent="0.2">
      <c r="A675" s="111"/>
      <c r="B675" s="111"/>
      <c r="C675" s="113"/>
      <c r="D675" s="113"/>
      <c r="E675" s="113"/>
      <c r="F675" s="12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1:26" ht="12.75" customHeight="1" x14ac:dyDescent="0.2">
      <c r="A676" s="111"/>
      <c r="B676" s="111"/>
      <c r="C676" s="113"/>
      <c r="D676" s="113"/>
      <c r="E676" s="113"/>
      <c r="F676" s="12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1:26" ht="12.75" customHeight="1" x14ac:dyDescent="0.2">
      <c r="A677" s="111"/>
      <c r="B677" s="111"/>
      <c r="C677" s="113"/>
      <c r="D677" s="113"/>
      <c r="E677" s="113"/>
      <c r="F677" s="12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1:26" ht="12.75" customHeight="1" x14ac:dyDescent="0.2">
      <c r="A678" s="111"/>
      <c r="B678" s="111"/>
      <c r="C678" s="113"/>
      <c r="D678" s="113"/>
      <c r="E678" s="113"/>
      <c r="F678" s="12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1:26" ht="12.75" customHeight="1" x14ac:dyDescent="0.2">
      <c r="A679" s="111"/>
      <c r="B679" s="111"/>
      <c r="C679" s="113"/>
      <c r="D679" s="113"/>
      <c r="E679" s="113"/>
      <c r="F679" s="12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1:26" ht="12.75" customHeight="1" x14ac:dyDescent="0.2">
      <c r="A680" s="111"/>
      <c r="B680" s="111"/>
      <c r="C680" s="113"/>
      <c r="D680" s="113"/>
      <c r="E680" s="113"/>
      <c r="F680" s="12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1:26" ht="12.75" customHeight="1" x14ac:dyDescent="0.2">
      <c r="A681" s="111"/>
      <c r="B681" s="111"/>
      <c r="C681" s="113"/>
      <c r="D681" s="113"/>
      <c r="E681" s="113"/>
      <c r="F681" s="12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1:26" ht="12.75" customHeight="1" x14ac:dyDescent="0.2">
      <c r="A682" s="111"/>
      <c r="B682" s="111"/>
      <c r="C682" s="113"/>
      <c r="D682" s="113"/>
      <c r="E682" s="113"/>
      <c r="F682" s="12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1:26" ht="12.75" customHeight="1" x14ac:dyDescent="0.2">
      <c r="A683" s="111"/>
      <c r="B683" s="111"/>
      <c r="C683" s="113"/>
      <c r="D683" s="113"/>
      <c r="E683" s="113"/>
      <c r="F683" s="12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1:26" ht="12.75" customHeight="1" x14ac:dyDescent="0.2">
      <c r="A684" s="111"/>
      <c r="B684" s="111"/>
      <c r="C684" s="113"/>
      <c r="D684" s="113"/>
      <c r="E684" s="113"/>
      <c r="F684" s="12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1:26" ht="12.75" customHeight="1" x14ac:dyDescent="0.2">
      <c r="A685" s="111"/>
      <c r="B685" s="111"/>
      <c r="C685" s="113"/>
      <c r="D685" s="113"/>
      <c r="E685" s="113"/>
      <c r="F685" s="12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1:26" ht="12.75" customHeight="1" x14ac:dyDescent="0.2">
      <c r="A686" s="111"/>
      <c r="B686" s="111"/>
      <c r="C686" s="113"/>
      <c r="D686" s="113"/>
      <c r="E686" s="113"/>
      <c r="F686" s="12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1:26" ht="12.75" customHeight="1" x14ac:dyDescent="0.2">
      <c r="A687" s="111"/>
      <c r="B687" s="111"/>
      <c r="C687" s="113"/>
      <c r="D687" s="113"/>
      <c r="E687" s="113"/>
      <c r="F687" s="12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1:26" ht="12.75" customHeight="1" x14ac:dyDescent="0.2">
      <c r="A688" s="111"/>
      <c r="B688" s="111"/>
      <c r="C688" s="113"/>
      <c r="D688" s="113"/>
      <c r="E688" s="113"/>
      <c r="F688" s="12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1:26" ht="12.75" customHeight="1" x14ac:dyDescent="0.2">
      <c r="A689" s="111"/>
      <c r="B689" s="111"/>
      <c r="C689" s="113"/>
      <c r="D689" s="113"/>
      <c r="E689" s="113"/>
      <c r="F689" s="12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1:26" ht="12.75" customHeight="1" x14ac:dyDescent="0.2">
      <c r="A690" s="111"/>
      <c r="B690" s="111"/>
      <c r="C690" s="113"/>
      <c r="D690" s="113"/>
      <c r="E690" s="113"/>
      <c r="F690" s="12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1:26" ht="12.75" customHeight="1" x14ac:dyDescent="0.2">
      <c r="A691" s="111"/>
      <c r="B691" s="111"/>
      <c r="C691" s="113"/>
      <c r="D691" s="113"/>
      <c r="E691" s="113"/>
      <c r="F691" s="12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1:26" ht="12.75" customHeight="1" x14ac:dyDescent="0.2">
      <c r="A692" s="111"/>
      <c r="B692" s="111"/>
      <c r="C692" s="113"/>
      <c r="D692" s="113"/>
      <c r="E692" s="113"/>
      <c r="F692" s="12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1:26" ht="12.75" customHeight="1" x14ac:dyDescent="0.2">
      <c r="A693" s="111"/>
      <c r="B693" s="111"/>
      <c r="C693" s="113"/>
      <c r="D693" s="113"/>
      <c r="E693" s="113"/>
      <c r="F693" s="12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1:26" ht="12.75" customHeight="1" x14ac:dyDescent="0.2">
      <c r="A694" s="111"/>
      <c r="B694" s="111"/>
      <c r="C694" s="113"/>
      <c r="D694" s="113"/>
      <c r="E694" s="113"/>
      <c r="F694" s="12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1:26" ht="12.75" customHeight="1" x14ac:dyDescent="0.2">
      <c r="A695" s="111"/>
      <c r="B695" s="111"/>
      <c r="C695" s="113"/>
      <c r="D695" s="113"/>
      <c r="E695" s="113"/>
      <c r="F695" s="12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1:26" ht="12.75" customHeight="1" x14ac:dyDescent="0.2">
      <c r="A696" s="111"/>
      <c r="B696" s="111"/>
      <c r="C696" s="113"/>
      <c r="D696" s="113"/>
      <c r="E696" s="113"/>
      <c r="F696" s="12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1:26" ht="12.75" customHeight="1" x14ac:dyDescent="0.2">
      <c r="A697" s="111"/>
      <c r="B697" s="111"/>
      <c r="C697" s="113"/>
      <c r="D697" s="113"/>
      <c r="E697" s="113"/>
      <c r="F697" s="12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1:26" ht="12.75" customHeight="1" x14ac:dyDescent="0.2">
      <c r="A698" s="111"/>
      <c r="B698" s="111"/>
      <c r="C698" s="113"/>
      <c r="D698" s="113"/>
      <c r="E698" s="113"/>
      <c r="F698" s="12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1:26" ht="12.75" customHeight="1" x14ac:dyDescent="0.2">
      <c r="A699" s="111"/>
      <c r="B699" s="111"/>
      <c r="C699" s="113"/>
      <c r="D699" s="113"/>
      <c r="E699" s="113"/>
      <c r="F699" s="12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1:26" ht="12.75" customHeight="1" x14ac:dyDescent="0.2">
      <c r="A700" s="111"/>
      <c r="B700" s="111"/>
      <c r="C700" s="113"/>
      <c r="D700" s="113"/>
      <c r="E700" s="113"/>
      <c r="F700" s="12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1:26" ht="12.75" customHeight="1" x14ac:dyDescent="0.2">
      <c r="A701" s="111"/>
      <c r="B701" s="111"/>
      <c r="C701" s="113"/>
      <c r="D701" s="113"/>
      <c r="E701" s="113"/>
      <c r="F701" s="12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1:26" ht="12.75" customHeight="1" x14ac:dyDescent="0.2">
      <c r="A702" s="111"/>
      <c r="B702" s="111"/>
      <c r="C702" s="113"/>
      <c r="D702" s="113"/>
      <c r="E702" s="113"/>
      <c r="F702" s="12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1:26" ht="12.75" customHeight="1" x14ac:dyDescent="0.2">
      <c r="A703" s="111"/>
      <c r="B703" s="111"/>
      <c r="C703" s="113"/>
      <c r="D703" s="113"/>
      <c r="E703" s="113"/>
      <c r="F703" s="12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1:26" ht="12.75" customHeight="1" x14ac:dyDescent="0.2">
      <c r="A704" s="111"/>
      <c r="B704" s="111"/>
      <c r="C704" s="113"/>
      <c r="D704" s="113"/>
      <c r="E704" s="113"/>
      <c r="F704" s="12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1:26" ht="12.75" customHeight="1" x14ac:dyDescent="0.2">
      <c r="A705" s="111"/>
      <c r="B705" s="111"/>
      <c r="C705" s="113"/>
      <c r="D705" s="113"/>
      <c r="E705" s="113"/>
      <c r="F705" s="12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1:26" ht="12.75" customHeight="1" x14ac:dyDescent="0.2">
      <c r="A706" s="111"/>
      <c r="B706" s="111"/>
      <c r="C706" s="113"/>
      <c r="D706" s="113"/>
      <c r="E706" s="113"/>
      <c r="F706" s="12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1:26" ht="12.75" customHeight="1" x14ac:dyDescent="0.2">
      <c r="A707" s="111"/>
      <c r="B707" s="111"/>
      <c r="C707" s="113"/>
      <c r="D707" s="113"/>
      <c r="E707" s="113"/>
      <c r="F707" s="12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1:26" ht="12.75" customHeight="1" x14ac:dyDescent="0.2">
      <c r="A708" s="111"/>
      <c r="B708" s="111"/>
      <c r="C708" s="113"/>
      <c r="D708" s="113"/>
      <c r="E708" s="113"/>
      <c r="F708" s="12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1:26" ht="12.75" customHeight="1" x14ac:dyDescent="0.2">
      <c r="A709" s="111"/>
      <c r="B709" s="111"/>
      <c r="C709" s="113"/>
      <c r="D709" s="113"/>
      <c r="E709" s="113"/>
      <c r="F709" s="12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1:26" ht="12.75" customHeight="1" x14ac:dyDescent="0.2">
      <c r="A710" s="111"/>
      <c r="B710" s="111"/>
      <c r="C710" s="113"/>
      <c r="D710" s="113"/>
      <c r="E710" s="113"/>
      <c r="F710" s="12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1:26" ht="12.75" customHeight="1" x14ac:dyDescent="0.2">
      <c r="A711" s="111"/>
      <c r="B711" s="111"/>
      <c r="C711" s="113"/>
      <c r="D711" s="113"/>
      <c r="E711" s="113"/>
      <c r="F711" s="12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1:26" ht="12.75" customHeight="1" x14ac:dyDescent="0.2">
      <c r="A712" s="111"/>
      <c r="B712" s="111"/>
      <c r="C712" s="113"/>
      <c r="D712" s="113"/>
      <c r="E712" s="113"/>
      <c r="F712" s="12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1:26" ht="12.75" customHeight="1" x14ac:dyDescent="0.2">
      <c r="A713" s="111"/>
      <c r="B713" s="111"/>
      <c r="C713" s="113"/>
      <c r="D713" s="113"/>
      <c r="E713" s="113"/>
      <c r="F713" s="12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1:26" ht="12.75" customHeight="1" x14ac:dyDescent="0.2">
      <c r="A714" s="111"/>
      <c r="B714" s="111"/>
      <c r="C714" s="113"/>
      <c r="D714" s="113"/>
      <c r="E714" s="113"/>
      <c r="F714" s="12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1:26" ht="12.75" customHeight="1" x14ac:dyDescent="0.2">
      <c r="A715" s="111"/>
      <c r="B715" s="111"/>
      <c r="C715" s="113"/>
      <c r="D715" s="113"/>
      <c r="E715" s="113"/>
      <c r="F715" s="12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1:26" ht="12.75" customHeight="1" x14ac:dyDescent="0.2">
      <c r="A716" s="111"/>
      <c r="B716" s="111"/>
      <c r="C716" s="113"/>
      <c r="D716" s="113"/>
      <c r="E716" s="113"/>
      <c r="F716" s="12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1:26" ht="12.75" customHeight="1" x14ac:dyDescent="0.2">
      <c r="A717" s="111"/>
      <c r="B717" s="111"/>
      <c r="C717" s="113"/>
      <c r="D717" s="113"/>
      <c r="E717" s="113"/>
      <c r="F717" s="12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1:26" ht="12.75" customHeight="1" x14ac:dyDescent="0.2">
      <c r="A718" s="111"/>
      <c r="B718" s="111"/>
      <c r="C718" s="113"/>
      <c r="D718" s="113"/>
      <c r="E718" s="113"/>
      <c r="F718" s="12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1:26" ht="12.75" customHeight="1" x14ac:dyDescent="0.2">
      <c r="A719" s="111"/>
      <c r="B719" s="111"/>
      <c r="C719" s="113"/>
      <c r="D719" s="113"/>
      <c r="E719" s="113"/>
      <c r="F719" s="12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1:26" ht="12.75" customHeight="1" x14ac:dyDescent="0.2">
      <c r="A720" s="111"/>
      <c r="B720" s="111"/>
      <c r="C720" s="113"/>
      <c r="D720" s="113"/>
      <c r="E720" s="113"/>
      <c r="F720" s="12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1:26" ht="12.75" customHeight="1" x14ac:dyDescent="0.2">
      <c r="A721" s="111"/>
      <c r="B721" s="111"/>
      <c r="C721" s="113"/>
      <c r="D721" s="113"/>
      <c r="E721" s="113"/>
      <c r="F721" s="12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1:26" ht="12.75" customHeight="1" x14ac:dyDescent="0.2">
      <c r="A722" s="111"/>
      <c r="B722" s="111"/>
      <c r="C722" s="113"/>
      <c r="D722" s="113"/>
      <c r="E722" s="113"/>
      <c r="F722" s="12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1:26" ht="12.75" customHeight="1" x14ac:dyDescent="0.2">
      <c r="A723" s="111"/>
      <c r="B723" s="111"/>
      <c r="C723" s="113"/>
      <c r="D723" s="113"/>
      <c r="E723" s="113"/>
      <c r="F723" s="12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1:26" ht="12.75" customHeight="1" x14ac:dyDescent="0.2">
      <c r="A724" s="111"/>
      <c r="B724" s="111"/>
      <c r="C724" s="113"/>
      <c r="D724" s="113"/>
      <c r="E724" s="113"/>
      <c r="F724" s="12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1:26" ht="12.75" customHeight="1" x14ac:dyDescent="0.2">
      <c r="A725" s="111"/>
      <c r="B725" s="111"/>
      <c r="C725" s="113"/>
      <c r="D725" s="113"/>
      <c r="E725" s="113"/>
      <c r="F725" s="12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1:26" ht="12.75" customHeight="1" x14ac:dyDescent="0.2">
      <c r="A726" s="111"/>
      <c r="B726" s="111"/>
      <c r="C726" s="113"/>
      <c r="D726" s="113"/>
      <c r="E726" s="113"/>
      <c r="F726" s="12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1:26" ht="12.75" customHeight="1" x14ac:dyDescent="0.2">
      <c r="A727" s="111"/>
      <c r="B727" s="111"/>
      <c r="C727" s="113"/>
      <c r="D727" s="113"/>
      <c r="E727" s="113"/>
      <c r="F727" s="12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1:26" ht="12.75" customHeight="1" x14ac:dyDescent="0.2">
      <c r="A728" s="111"/>
      <c r="B728" s="111"/>
      <c r="C728" s="113"/>
      <c r="D728" s="113"/>
      <c r="E728" s="113"/>
      <c r="F728" s="12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1:26" ht="12.75" customHeight="1" x14ac:dyDescent="0.2">
      <c r="A729" s="111"/>
      <c r="B729" s="111"/>
      <c r="C729" s="113"/>
      <c r="D729" s="113"/>
      <c r="E729" s="113"/>
      <c r="F729" s="12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1:26" ht="12.75" customHeight="1" x14ac:dyDescent="0.2">
      <c r="A730" s="111"/>
      <c r="B730" s="111"/>
      <c r="C730" s="113"/>
      <c r="D730" s="113"/>
      <c r="E730" s="113"/>
      <c r="F730" s="12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1:26" ht="12.75" customHeight="1" x14ac:dyDescent="0.2">
      <c r="A731" s="111"/>
      <c r="B731" s="111"/>
      <c r="C731" s="113"/>
      <c r="D731" s="113"/>
      <c r="E731" s="113"/>
      <c r="F731" s="12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1:26" ht="12.75" customHeight="1" x14ac:dyDescent="0.2">
      <c r="A732" s="111"/>
      <c r="B732" s="111"/>
      <c r="C732" s="113"/>
      <c r="D732" s="113"/>
      <c r="E732" s="113"/>
      <c r="F732" s="12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1:26" ht="12.75" customHeight="1" x14ac:dyDescent="0.2">
      <c r="A733" s="111"/>
      <c r="B733" s="111"/>
      <c r="C733" s="113"/>
      <c r="D733" s="113"/>
      <c r="E733" s="113"/>
      <c r="F733" s="12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1:26" ht="12.75" customHeight="1" x14ac:dyDescent="0.2">
      <c r="A734" s="111"/>
      <c r="B734" s="111"/>
      <c r="C734" s="113"/>
      <c r="D734" s="113"/>
      <c r="E734" s="113"/>
      <c r="F734" s="12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1:26" ht="12.75" customHeight="1" x14ac:dyDescent="0.2">
      <c r="A735" s="111"/>
      <c r="B735" s="111"/>
      <c r="C735" s="113"/>
      <c r="D735" s="113"/>
      <c r="E735" s="113"/>
      <c r="F735" s="12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1:26" ht="12.75" customHeight="1" x14ac:dyDescent="0.2">
      <c r="A736" s="111"/>
      <c r="B736" s="111"/>
      <c r="C736" s="113"/>
      <c r="D736" s="113"/>
      <c r="E736" s="113"/>
      <c r="F736" s="12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1:26" ht="12.75" customHeight="1" x14ac:dyDescent="0.2">
      <c r="A737" s="111"/>
      <c r="B737" s="111"/>
      <c r="C737" s="113"/>
      <c r="D737" s="113"/>
      <c r="E737" s="113"/>
      <c r="F737" s="12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1:26" ht="12.75" customHeight="1" x14ac:dyDescent="0.2">
      <c r="A738" s="111"/>
      <c r="B738" s="111"/>
      <c r="C738" s="113"/>
      <c r="D738" s="113"/>
      <c r="E738" s="113"/>
      <c r="F738" s="12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1:26" ht="12.75" customHeight="1" x14ac:dyDescent="0.2">
      <c r="A739" s="111"/>
      <c r="B739" s="111"/>
      <c r="C739" s="113"/>
      <c r="D739" s="113"/>
      <c r="E739" s="113"/>
      <c r="F739" s="12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1:26" ht="12.75" customHeight="1" x14ac:dyDescent="0.2">
      <c r="A740" s="111"/>
      <c r="B740" s="111"/>
      <c r="C740" s="113"/>
      <c r="D740" s="113"/>
      <c r="E740" s="113"/>
      <c r="F740" s="12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1:26" ht="12.75" customHeight="1" x14ac:dyDescent="0.2">
      <c r="A741" s="111"/>
      <c r="B741" s="111"/>
      <c r="C741" s="113"/>
      <c r="D741" s="113"/>
      <c r="E741" s="113"/>
      <c r="F741" s="12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1:26" ht="12.75" customHeight="1" x14ac:dyDescent="0.2">
      <c r="A742" s="111"/>
      <c r="B742" s="111"/>
      <c r="C742" s="113"/>
      <c r="D742" s="113"/>
      <c r="E742" s="113"/>
      <c r="F742" s="12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1:26" ht="12.75" customHeight="1" x14ac:dyDescent="0.2">
      <c r="A743" s="111"/>
      <c r="B743" s="111"/>
      <c r="C743" s="113"/>
      <c r="D743" s="113"/>
      <c r="E743" s="113"/>
      <c r="F743" s="12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1:26" ht="12.75" customHeight="1" x14ac:dyDescent="0.2">
      <c r="A744" s="111"/>
      <c r="B744" s="111"/>
      <c r="C744" s="113"/>
      <c r="D744" s="113"/>
      <c r="E744" s="113"/>
      <c r="F744" s="12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1:26" ht="12.75" customHeight="1" x14ac:dyDescent="0.2">
      <c r="A745" s="111"/>
      <c r="B745" s="111"/>
      <c r="C745" s="113"/>
      <c r="D745" s="113"/>
      <c r="E745" s="113"/>
      <c r="F745" s="12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1:26" ht="12.75" customHeight="1" x14ac:dyDescent="0.2">
      <c r="A746" s="111"/>
      <c r="B746" s="111"/>
      <c r="C746" s="113"/>
      <c r="D746" s="113"/>
      <c r="E746" s="113"/>
      <c r="F746" s="12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1:26" ht="12.75" customHeight="1" x14ac:dyDescent="0.2">
      <c r="A747" s="111"/>
      <c r="B747" s="111"/>
      <c r="C747" s="113"/>
      <c r="D747" s="113"/>
      <c r="E747" s="113"/>
      <c r="F747" s="12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1:26" ht="12.75" customHeight="1" x14ac:dyDescent="0.2">
      <c r="A748" s="111"/>
      <c r="B748" s="111"/>
      <c r="C748" s="113"/>
      <c r="D748" s="113"/>
      <c r="E748" s="113"/>
      <c r="F748" s="12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1:26" ht="12.75" customHeight="1" x14ac:dyDescent="0.2">
      <c r="A749" s="111"/>
      <c r="B749" s="111"/>
      <c r="C749" s="113"/>
      <c r="D749" s="113"/>
      <c r="E749" s="113"/>
      <c r="F749" s="12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1:26" ht="12.75" customHeight="1" x14ac:dyDescent="0.2">
      <c r="A750" s="111"/>
      <c r="B750" s="111"/>
      <c r="C750" s="113"/>
      <c r="D750" s="113"/>
      <c r="E750" s="113"/>
      <c r="F750" s="12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1:26" ht="12.75" customHeight="1" x14ac:dyDescent="0.2">
      <c r="A751" s="111"/>
      <c r="B751" s="111"/>
      <c r="C751" s="113"/>
      <c r="D751" s="113"/>
      <c r="E751" s="113"/>
      <c r="F751" s="12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1:26" ht="12.75" customHeight="1" x14ac:dyDescent="0.2">
      <c r="A752" s="111"/>
      <c r="B752" s="111"/>
      <c r="C752" s="113"/>
      <c r="D752" s="113"/>
      <c r="E752" s="113"/>
      <c r="F752" s="12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1:26" ht="12.75" customHeight="1" x14ac:dyDescent="0.2">
      <c r="A753" s="111"/>
      <c r="B753" s="111"/>
      <c r="C753" s="113"/>
      <c r="D753" s="113"/>
      <c r="E753" s="113"/>
      <c r="F753" s="12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1:26" ht="12.75" customHeight="1" x14ac:dyDescent="0.2">
      <c r="A754" s="111"/>
      <c r="B754" s="111"/>
      <c r="C754" s="113"/>
      <c r="D754" s="113"/>
      <c r="E754" s="113"/>
      <c r="F754" s="12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1:26" ht="12.75" customHeight="1" x14ac:dyDescent="0.2">
      <c r="A755" s="111"/>
      <c r="B755" s="111"/>
      <c r="C755" s="113"/>
      <c r="D755" s="113"/>
      <c r="E755" s="113"/>
      <c r="F755" s="12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1:26" ht="12.75" customHeight="1" x14ac:dyDescent="0.2">
      <c r="A756" s="111"/>
      <c r="B756" s="111"/>
      <c r="C756" s="113"/>
      <c r="D756" s="113"/>
      <c r="E756" s="113"/>
      <c r="F756" s="12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1:26" ht="12.75" customHeight="1" x14ac:dyDescent="0.2">
      <c r="A757" s="111"/>
      <c r="B757" s="111"/>
      <c r="C757" s="113"/>
      <c r="D757" s="113"/>
      <c r="E757" s="113"/>
      <c r="F757" s="12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1:26" ht="12.75" customHeight="1" x14ac:dyDescent="0.2">
      <c r="A758" s="111"/>
      <c r="B758" s="111"/>
      <c r="C758" s="113"/>
      <c r="D758" s="113"/>
      <c r="E758" s="113"/>
      <c r="F758" s="12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1:26" ht="12.75" customHeight="1" x14ac:dyDescent="0.2">
      <c r="A759" s="111"/>
      <c r="B759" s="111"/>
      <c r="C759" s="113"/>
      <c r="D759" s="113"/>
      <c r="E759" s="113"/>
      <c r="F759" s="12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1:26" ht="12.75" customHeight="1" x14ac:dyDescent="0.2">
      <c r="A760" s="111"/>
      <c r="B760" s="111"/>
      <c r="C760" s="113"/>
      <c r="D760" s="113"/>
      <c r="E760" s="113"/>
      <c r="F760" s="12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1:26" ht="12.75" customHeight="1" x14ac:dyDescent="0.2">
      <c r="A761" s="111"/>
      <c r="B761" s="111"/>
      <c r="C761" s="113"/>
      <c r="D761" s="113"/>
      <c r="E761" s="113"/>
      <c r="F761" s="12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1:26" ht="12.75" customHeight="1" x14ac:dyDescent="0.2">
      <c r="A762" s="111"/>
      <c r="B762" s="111"/>
      <c r="C762" s="113"/>
      <c r="D762" s="113"/>
      <c r="E762" s="113"/>
      <c r="F762" s="12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1:26" ht="12.75" customHeight="1" x14ac:dyDescent="0.2">
      <c r="A763" s="111"/>
      <c r="B763" s="111"/>
      <c r="C763" s="113"/>
      <c r="D763" s="113"/>
      <c r="E763" s="113"/>
      <c r="F763" s="12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1:26" ht="12.75" customHeight="1" x14ac:dyDescent="0.2">
      <c r="A764" s="111"/>
      <c r="B764" s="111"/>
      <c r="C764" s="113"/>
      <c r="D764" s="113"/>
      <c r="E764" s="113"/>
      <c r="F764" s="12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1:26" ht="12.75" customHeight="1" x14ac:dyDescent="0.2">
      <c r="A765" s="111"/>
      <c r="B765" s="111"/>
      <c r="C765" s="113"/>
      <c r="D765" s="113"/>
      <c r="E765" s="113"/>
      <c r="F765" s="12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1:26" ht="12.75" customHeight="1" x14ac:dyDescent="0.2">
      <c r="A766" s="111"/>
      <c r="B766" s="111"/>
      <c r="C766" s="113"/>
      <c r="D766" s="113"/>
      <c r="E766" s="113"/>
      <c r="F766" s="12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1:26" ht="12.75" customHeight="1" x14ac:dyDescent="0.2">
      <c r="A767" s="111"/>
      <c r="B767" s="111"/>
      <c r="C767" s="113"/>
      <c r="D767" s="113"/>
      <c r="E767" s="113"/>
      <c r="F767" s="12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1:26" ht="12.75" customHeight="1" x14ac:dyDescent="0.2">
      <c r="A768" s="111"/>
      <c r="B768" s="111"/>
      <c r="C768" s="113"/>
      <c r="D768" s="113"/>
      <c r="E768" s="113"/>
      <c r="F768" s="12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1:26" ht="12.75" customHeight="1" x14ac:dyDescent="0.2">
      <c r="A769" s="111"/>
      <c r="B769" s="111"/>
      <c r="C769" s="113"/>
      <c r="D769" s="113"/>
      <c r="E769" s="113"/>
      <c r="F769" s="12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1:26" ht="12.75" customHeight="1" x14ac:dyDescent="0.2">
      <c r="A770" s="111"/>
      <c r="B770" s="111"/>
      <c r="C770" s="113"/>
      <c r="D770" s="113"/>
      <c r="E770" s="113"/>
      <c r="F770" s="12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1:26" ht="12.75" customHeight="1" x14ac:dyDescent="0.2">
      <c r="A771" s="111"/>
      <c r="B771" s="111"/>
      <c r="C771" s="113"/>
      <c r="D771" s="113"/>
      <c r="E771" s="113"/>
      <c r="F771" s="12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1:26" ht="12.75" customHeight="1" x14ac:dyDescent="0.2">
      <c r="A772" s="111"/>
      <c r="B772" s="111"/>
      <c r="C772" s="113"/>
      <c r="D772" s="113"/>
      <c r="E772" s="113"/>
      <c r="F772" s="12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1:26" ht="12.75" customHeight="1" x14ac:dyDescent="0.2">
      <c r="A773" s="111"/>
      <c r="B773" s="111"/>
      <c r="C773" s="113"/>
      <c r="D773" s="113"/>
      <c r="E773" s="113"/>
      <c r="F773" s="12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1:26" ht="12.75" customHeight="1" x14ac:dyDescent="0.2">
      <c r="A774" s="111"/>
      <c r="B774" s="111"/>
      <c r="C774" s="113"/>
      <c r="D774" s="113"/>
      <c r="E774" s="113"/>
      <c r="F774" s="12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1:26" ht="12.75" customHeight="1" x14ac:dyDescent="0.2">
      <c r="A775" s="111"/>
      <c r="B775" s="111"/>
      <c r="C775" s="113"/>
      <c r="D775" s="113"/>
      <c r="E775" s="113"/>
      <c r="F775" s="12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1:26" ht="12.75" customHeight="1" x14ac:dyDescent="0.2">
      <c r="A776" s="111"/>
      <c r="B776" s="111"/>
      <c r="C776" s="113"/>
      <c r="D776" s="113"/>
      <c r="E776" s="113"/>
      <c r="F776" s="12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1:26" ht="12.75" customHeight="1" x14ac:dyDescent="0.2">
      <c r="A777" s="111"/>
      <c r="B777" s="111"/>
      <c r="C777" s="113"/>
      <c r="D777" s="113"/>
      <c r="E777" s="113"/>
      <c r="F777" s="12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1:26" ht="12.75" customHeight="1" x14ac:dyDescent="0.2">
      <c r="A778" s="111"/>
      <c r="B778" s="111"/>
      <c r="C778" s="113"/>
      <c r="D778" s="113"/>
      <c r="E778" s="113"/>
      <c r="F778" s="12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1:26" ht="12.75" customHeight="1" x14ac:dyDescent="0.2">
      <c r="A779" s="111"/>
      <c r="B779" s="111"/>
      <c r="C779" s="113"/>
      <c r="D779" s="113"/>
      <c r="E779" s="113"/>
      <c r="F779" s="12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1:26" ht="12.75" customHeight="1" x14ac:dyDescent="0.2">
      <c r="A780" s="111"/>
      <c r="B780" s="111"/>
      <c r="C780" s="113"/>
      <c r="D780" s="113"/>
      <c r="E780" s="113"/>
      <c r="F780" s="12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1:26" ht="12.75" customHeight="1" x14ac:dyDescent="0.2">
      <c r="A781" s="111"/>
      <c r="B781" s="111"/>
      <c r="C781" s="113"/>
      <c r="D781" s="113"/>
      <c r="E781" s="113"/>
      <c r="F781" s="12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1:26" ht="12.75" customHeight="1" x14ac:dyDescent="0.2">
      <c r="A782" s="111"/>
      <c r="B782" s="111"/>
      <c r="C782" s="113"/>
      <c r="D782" s="113"/>
      <c r="E782" s="113"/>
      <c r="F782" s="12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1:26" ht="12.75" customHeight="1" x14ac:dyDescent="0.2">
      <c r="A783" s="111"/>
      <c r="B783" s="111"/>
      <c r="C783" s="113"/>
      <c r="D783" s="113"/>
      <c r="E783" s="113"/>
      <c r="F783" s="12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1:26" ht="12.75" customHeight="1" x14ac:dyDescent="0.2">
      <c r="A784" s="111"/>
      <c r="B784" s="111"/>
      <c r="C784" s="113"/>
      <c r="D784" s="113"/>
      <c r="E784" s="113"/>
      <c r="F784" s="12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1:26" ht="12.75" customHeight="1" x14ac:dyDescent="0.2">
      <c r="A785" s="111"/>
      <c r="B785" s="111"/>
      <c r="C785" s="113"/>
      <c r="D785" s="113"/>
      <c r="E785" s="113"/>
      <c r="F785" s="12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1:26" ht="12.75" customHeight="1" x14ac:dyDescent="0.2">
      <c r="A786" s="111"/>
      <c r="B786" s="111"/>
      <c r="C786" s="113"/>
      <c r="D786" s="113"/>
      <c r="E786" s="113"/>
      <c r="F786" s="12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1:26" ht="12.75" customHeight="1" x14ac:dyDescent="0.2">
      <c r="A787" s="111"/>
      <c r="B787" s="111"/>
      <c r="C787" s="113"/>
      <c r="D787" s="113"/>
      <c r="E787" s="113"/>
      <c r="F787" s="12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1:26" ht="12.75" customHeight="1" x14ac:dyDescent="0.2">
      <c r="A788" s="111"/>
      <c r="B788" s="111"/>
      <c r="C788" s="113"/>
      <c r="D788" s="113"/>
      <c r="E788" s="113"/>
      <c r="F788" s="12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1:26" ht="12.75" customHeight="1" x14ac:dyDescent="0.2">
      <c r="A789" s="111"/>
      <c r="B789" s="111"/>
      <c r="C789" s="113"/>
      <c r="D789" s="113"/>
      <c r="E789" s="113"/>
      <c r="F789" s="12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1:26" ht="12.75" customHeight="1" x14ac:dyDescent="0.2">
      <c r="A790" s="111"/>
      <c r="B790" s="111"/>
      <c r="C790" s="113"/>
      <c r="D790" s="113"/>
      <c r="E790" s="113"/>
      <c r="F790" s="12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1:26" ht="12.75" customHeight="1" x14ac:dyDescent="0.2">
      <c r="A791" s="111"/>
      <c r="B791" s="111"/>
      <c r="C791" s="113"/>
      <c r="D791" s="113"/>
      <c r="E791" s="113"/>
      <c r="F791" s="12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1:26" ht="12.75" customHeight="1" x14ac:dyDescent="0.2">
      <c r="A792" s="111"/>
      <c r="B792" s="111"/>
      <c r="C792" s="113"/>
      <c r="D792" s="113"/>
      <c r="E792" s="113"/>
      <c r="F792" s="12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1:26" ht="12.75" customHeight="1" x14ac:dyDescent="0.2">
      <c r="A793" s="111"/>
      <c r="B793" s="111"/>
      <c r="C793" s="113"/>
      <c r="D793" s="113"/>
      <c r="E793" s="113"/>
      <c r="F793" s="12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1:26" ht="12.75" customHeight="1" x14ac:dyDescent="0.2">
      <c r="A794" s="111"/>
      <c r="B794" s="111"/>
      <c r="C794" s="113"/>
      <c r="D794" s="113"/>
      <c r="E794" s="113"/>
      <c r="F794" s="12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1:26" ht="12.75" customHeight="1" x14ac:dyDescent="0.2">
      <c r="A795" s="111"/>
      <c r="B795" s="111"/>
      <c r="C795" s="113"/>
      <c r="D795" s="113"/>
      <c r="E795" s="113"/>
      <c r="F795" s="12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1:26" ht="12.75" customHeight="1" x14ac:dyDescent="0.2">
      <c r="A796" s="111"/>
      <c r="B796" s="111"/>
      <c r="C796" s="113"/>
      <c r="D796" s="113"/>
      <c r="E796" s="113"/>
      <c r="F796" s="12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1:26" ht="12.75" customHeight="1" x14ac:dyDescent="0.2">
      <c r="A797" s="111"/>
      <c r="B797" s="111"/>
      <c r="C797" s="113"/>
      <c r="D797" s="113"/>
      <c r="E797" s="113"/>
      <c r="F797" s="12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1:26" ht="12.75" customHeight="1" x14ac:dyDescent="0.2">
      <c r="A798" s="111"/>
      <c r="B798" s="111"/>
      <c r="C798" s="113"/>
      <c r="D798" s="113"/>
      <c r="E798" s="113"/>
      <c r="F798" s="12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1:26" ht="12.75" customHeight="1" x14ac:dyDescent="0.2">
      <c r="A799" s="111"/>
      <c r="B799" s="111"/>
      <c r="C799" s="113"/>
      <c r="D799" s="113"/>
      <c r="E799" s="113"/>
      <c r="F799" s="12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1:26" ht="12.75" customHeight="1" x14ac:dyDescent="0.2">
      <c r="A800" s="111"/>
      <c r="B800" s="111"/>
      <c r="C800" s="113"/>
      <c r="D800" s="113"/>
      <c r="E800" s="113"/>
      <c r="F800" s="12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1:26" ht="12.75" customHeight="1" x14ac:dyDescent="0.2">
      <c r="A801" s="111"/>
      <c r="B801" s="111"/>
      <c r="C801" s="113"/>
      <c r="D801" s="113"/>
      <c r="E801" s="113"/>
      <c r="F801" s="12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1:26" ht="12.75" customHeight="1" x14ac:dyDescent="0.2">
      <c r="A802" s="111"/>
      <c r="B802" s="111"/>
      <c r="C802" s="113"/>
      <c r="D802" s="113"/>
      <c r="E802" s="113"/>
      <c r="F802" s="12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1:26" ht="12.75" customHeight="1" x14ac:dyDescent="0.2">
      <c r="A803" s="111"/>
      <c r="B803" s="111"/>
      <c r="C803" s="113"/>
      <c r="D803" s="113"/>
      <c r="E803" s="113"/>
      <c r="F803" s="12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1:26" ht="12.75" customHeight="1" x14ac:dyDescent="0.2">
      <c r="A804" s="111"/>
      <c r="B804" s="111"/>
      <c r="C804" s="113"/>
      <c r="D804" s="113"/>
      <c r="E804" s="113"/>
      <c r="F804" s="12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1:26" ht="12.75" customHeight="1" x14ac:dyDescent="0.2">
      <c r="A805" s="111"/>
      <c r="B805" s="111"/>
      <c r="C805" s="113"/>
      <c r="D805" s="113"/>
      <c r="E805" s="113"/>
      <c r="F805" s="12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1:26" ht="12.75" customHeight="1" x14ac:dyDescent="0.2">
      <c r="A806" s="111"/>
      <c r="B806" s="111"/>
      <c r="C806" s="113"/>
      <c r="D806" s="113"/>
      <c r="E806" s="113"/>
      <c r="F806" s="12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1:26" ht="12.75" customHeight="1" x14ac:dyDescent="0.2">
      <c r="A807" s="111"/>
      <c r="B807" s="111"/>
      <c r="C807" s="113"/>
      <c r="D807" s="113"/>
      <c r="E807" s="113"/>
      <c r="F807" s="12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1:26" ht="12.75" customHeight="1" x14ac:dyDescent="0.2">
      <c r="A808" s="111"/>
      <c r="B808" s="111"/>
      <c r="C808" s="113"/>
      <c r="D808" s="113"/>
      <c r="E808" s="113"/>
      <c r="F808" s="12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1:26" ht="12.75" customHeight="1" x14ac:dyDescent="0.2">
      <c r="A809" s="111"/>
      <c r="B809" s="111"/>
      <c r="C809" s="113"/>
      <c r="D809" s="113"/>
      <c r="E809" s="113"/>
      <c r="F809" s="12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1:26" ht="12.75" customHeight="1" x14ac:dyDescent="0.2">
      <c r="A810" s="111"/>
      <c r="B810" s="111"/>
      <c r="C810" s="113"/>
      <c r="D810" s="113"/>
      <c r="E810" s="113"/>
      <c r="F810" s="12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1:26" ht="12.75" customHeight="1" x14ac:dyDescent="0.2">
      <c r="A811" s="111"/>
      <c r="B811" s="111"/>
      <c r="C811" s="113"/>
      <c r="D811" s="113"/>
      <c r="E811" s="113"/>
      <c r="F811" s="12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1:26" ht="12.75" customHeight="1" x14ac:dyDescent="0.2">
      <c r="A812" s="111"/>
      <c r="B812" s="111"/>
      <c r="C812" s="113"/>
      <c r="D812" s="113"/>
      <c r="E812" s="113"/>
      <c r="F812" s="12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1:26" ht="12.75" customHeight="1" x14ac:dyDescent="0.2">
      <c r="A813" s="111"/>
      <c r="B813" s="111"/>
      <c r="C813" s="113"/>
      <c r="D813" s="113"/>
      <c r="E813" s="113"/>
      <c r="F813" s="12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1:26" ht="12.75" customHeight="1" x14ac:dyDescent="0.2">
      <c r="A814" s="111"/>
      <c r="B814" s="111"/>
      <c r="C814" s="113"/>
      <c r="D814" s="113"/>
      <c r="E814" s="113"/>
      <c r="F814" s="12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1:26" ht="12.75" customHeight="1" x14ac:dyDescent="0.2">
      <c r="A815" s="111"/>
      <c r="B815" s="111"/>
      <c r="C815" s="113"/>
      <c r="D815" s="113"/>
      <c r="E815" s="113"/>
      <c r="F815" s="12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1:26" ht="12.75" customHeight="1" x14ac:dyDescent="0.2">
      <c r="A816" s="111"/>
      <c r="B816" s="111"/>
      <c r="C816" s="113"/>
      <c r="D816" s="113"/>
      <c r="E816" s="113"/>
      <c r="F816" s="12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1:26" ht="12.75" customHeight="1" x14ac:dyDescent="0.2">
      <c r="A817" s="111"/>
      <c r="B817" s="111"/>
      <c r="C817" s="113"/>
      <c r="D817" s="113"/>
      <c r="E817" s="113"/>
      <c r="F817" s="12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1:26" ht="12.75" customHeight="1" x14ac:dyDescent="0.2">
      <c r="A818" s="111"/>
      <c r="B818" s="111"/>
      <c r="C818" s="113"/>
      <c r="D818" s="113"/>
      <c r="E818" s="113"/>
      <c r="F818" s="12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1:26" ht="12.75" customHeight="1" x14ac:dyDescent="0.2">
      <c r="A819" s="111"/>
      <c r="B819" s="111"/>
      <c r="C819" s="113"/>
      <c r="D819" s="113"/>
      <c r="E819" s="113"/>
      <c r="F819" s="12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1:26" ht="12.75" customHeight="1" x14ac:dyDescent="0.2">
      <c r="A820" s="111"/>
      <c r="B820" s="111"/>
      <c r="C820" s="113"/>
      <c r="D820" s="113"/>
      <c r="E820" s="113"/>
      <c r="F820" s="12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1:26" ht="12.75" customHeight="1" x14ac:dyDescent="0.2">
      <c r="A821" s="111"/>
      <c r="B821" s="111"/>
      <c r="C821" s="113"/>
      <c r="D821" s="113"/>
      <c r="E821" s="113"/>
      <c r="F821" s="12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1:26" ht="12.75" customHeight="1" x14ac:dyDescent="0.2">
      <c r="A822" s="111"/>
      <c r="B822" s="111"/>
      <c r="C822" s="113"/>
      <c r="D822" s="113"/>
      <c r="E822" s="113"/>
      <c r="F822" s="12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1:26" ht="12.75" customHeight="1" x14ac:dyDescent="0.2">
      <c r="A823" s="111"/>
      <c r="B823" s="111"/>
      <c r="C823" s="113"/>
      <c r="D823" s="113"/>
      <c r="E823" s="113"/>
      <c r="F823" s="12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1:26" ht="12.75" customHeight="1" x14ac:dyDescent="0.2">
      <c r="A824" s="111"/>
      <c r="B824" s="111"/>
      <c r="C824" s="113"/>
      <c r="D824" s="113"/>
      <c r="E824" s="113"/>
      <c r="F824" s="12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1:26" ht="12.75" customHeight="1" x14ac:dyDescent="0.2">
      <c r="A825" s="111"/>
      <c r="B825" s="111"/>
      <c r="C825" s="113"/>
      <c r="D825" s="113"/>
      <c r="E825" s="113"/>
      <c r="F825" s="12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1:26" ht="12.75" customHeight="1" x14ac:dyDescent="0.2">
      <c r="A826" s="111"/>
      <c r="B826" s="111"/>
      <c r="C826" s="113"/>
      <c r="D826" s="113"/>
      <c r="E826" s="113"/>
      <c r="F826" s="12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1:26" ht="12.75" customHeight="1" x14ac:dyDescent="0.2">
      <c r="A827" s="111"/>
      <c r="B827" s="111"/>
      <c r="C827" s="113"/>
      <c r="D827" s="113"/>
      <c r="E827" s="113"/>
      <c r="F827" s="12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1:26" ht="12.75" customHeight="1" x14ac:dyDescent="0.2">
      <c r="A828" s="111"/>
      <c r="B828" s="111"/>
      <c r="C828" s="113"/>
      <c r="D828" s="113"/>
      <c r="E828" s="113"/>
      <c r="F828" s="12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1:26" ht="12.75" customHeight="1" x14ac:dyDescent="0.2">
      <c r="A829" s="111"/>
      <c r="B829" s="111"/>
      <c r="C829" s="113"/>
      <c r="D829" s="113"/>
      <c r="E829" s="113"/>
      <c r="F829" s="12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1:26" ht="12.75" customHeight="1" x14ac:dyDescent="0.2">
      <c r="A830" s="111"/>
      <c r="B830" s="111"/>
      <c r="C830" s="113"/>
      <c r="D830" s="113"/>
      <c r="E830" s="113"/>
      <c r="F830" s="12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1:26" ht="12.75" customHeight="1" x14ac:dyDescent="0.2">
      <c r="A831" s="111"/>
      <c r="B831" s="111"/>
      <c r="C831" s="113"/>
      <c r="D831" s="113"/>
      <c r="E831" s="113"/>
      <c r="F831" s="12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1:26" ht="12.75" customHeight="1" x14ac:dyDescent="0.2">
      <c r="A832" s="111"/>
      <c r="B832" s="111"/>
      <c r="C832" s="113"/>
      <c r="D832" s="113"/>
      <c r="E832" s="113"/>
      <c r="F832" s="12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1:26" ht="12.75" customHeight="1" x14ac:dyDescent="0.2">
      <c r="A833" s="111"/>
      <c r="B833" s="111"/>
      <c r="C833" s="113"/>
      <c r="D833" s="113"/>
      <c r="E833" s="113"/>
      <c r="F833" s="12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1:26" ht="12.75" customHeight="1" x14ac:dyDescent="0.2">
      <c r="A834" s="111"/>
      <c r="B834" s="111"/>
      <c r="C834" s="113"/>
      <c r="D834" s="113"/>
      <c r="E834" s="113"/>
      <c r="F834" s="12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1:26" ht="12.75" customHeight="1" x14ac:dyDescent="0.2">
      <c r="A835" s="111"/>
      <c r="B835" s="111"/>
      <c r="C835" s="113"/>
      <c r="D835" s="113"/>
      <c r="E835" s="113"/>
      <c r="F835" s="12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1:26" ht="12.75" customHeight="1" x14ac:dyDescent="0.2">
      <c r="A836" s="111"/>
      <c r="B836" s="111"/>
      <c r="C836" s="113"/>
      <c r="D836" s="113"/>
      <c r="E836" s="113"/>
      <c r="F836" s="12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1:26" ht="12.75" customHeight="1" x14ac:dyDescent="0.2">
      <c r="A837" s="111"/>
      <c r="B837" s="111"/>
      <c r="C837" s="113"/>
      <c r="D837" s="113"/>
      <c r="E837" s="113"/>
      <c r="F837" s="12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1:26" ht="12.75" customHeight="1" x14ac:dyDescent="0.2">
      <c r="A838" s="111"/>
      <c r="B838" s="111"/>
      <c r="C838" s="113"/>
      <c r="D838" s="113"/>
      <c r="E838" s="113"/>
      <c r="F838" s="12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1:26" ht="12.75" customHeight="1" x14ac:dyDescent="0.2">
      <c r="A839" s="111"/>
      <c r="B839" s="111"/>
      <c r="C839" s="113"/>
      <c r="D839" s="113"/>
      <c r="E839" s="113"/>
      <c r="F839" s="12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1:26" ht="12.75" customHeight="1" x14ac:dyDescent="0.2">
      <c r="A840" s="111"/>
      <c r="B840" s="111"/>
      <c r="C840" s="113"/>
      <c r="D840" s="113"/>
      <c r="E840" s="113"/>
      <c r="F840" s="12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1:26" ht="12.75" customHeight="1" x14ac:dyDescent="0.2">
      <c r="A841" s="111"/>
      <c r="B841" s="111"/>
      <c r="C841" s="113"/>
      <c r="D841" s="113"/>
      <c r="E841" s="113"/>
      <c r="F841" s="12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1:26" ht="12.75" customHeight="1" x14ac:dyDescent="0.2">
      <c r="A842" s="111"/>
      <c r="B842" s="111"/>
      <c r="C842" s="113"/>
      <c r="D842" s="113"/>
      <c r="E842" s="113"/>
      <c r="F842" s="12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1:26" ht="12.75" customHeight="1" x14ac:dyDescent="0.2">
      <c r="A843" s="111"/>
      <c r="B843" s="111"/>
      <c r="C843" s="113"/>
      <c r="D843" s="113"/>
      <c r="E843" s="113"/>
      <c r="F843" s="12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1:26" ht="12.75" customHeight="1" x14ac:dyDescent="0.2">
      <c r="A844" s="111"/>
      <c r="B844" s="111"/>
      <c r="C844" s="113"/>
      <c r="D844" s="113"/>
      <c r="E844" s="113"/>
      <c r="F844" s="12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1:26" ht="12.75" customHeight="1" x14ac:dyDescent="0.2">
      <c r="A845" s="111"/>
      <c r="B845" s="111"/>
      <c r="C845" s="113"/>
      <c r="D845" s="113"/>
      <c r="E845" s="113"/>
      <c r="F845" s="12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1:26" ht="12.75" customHeight="1" x14ac:dyDescent="0.2">
      <c r="A846" s="111"/>
      <c r="B846" s="111"/>
      <c r="C846" s="113"/>
      <c r="D846" s="113"/>
      <c r="E846" s="113"/>
      <c r="F846" s="12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1:26" ht="12.75" customHeight="1" x14ac:dyDescent="0.2">
      <c r="A847" s="111"/>
      <c r="B847" s="111"/>
      <c r="C847" s="113"/>
      <c r="D847" s="113"/>
      <c r="E847" s="113"/>
      <c r="F847" s="12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1:26" ht="12.75" customHeight="1" x14ac:dyDescent="0.2">
      <c r="A848" s="111"/>
      <c r="B848" s="111"/>
      <c r="C848" s="113"/>
      <c r="D848" s="113"/>
      <c r="E848" s="113"/>
      <c r="F848" s="12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1:26" ht="12.75" customHeight="1" x14ac:dyDescent="0.2">
      <c r="A849" s="111"/>
      <c r="B849" s="111"/>
      <c r="C849" s="113"/>
      <c r="D849" s="113"/>
      <c r="E849" s="113"/>
      <c r="F849" s="12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1:26" ht="12.75" customHeight="1" x14ac:dyDescent="0.2">
      <c r="A850" s="111"/>
      <c r="B850" s="111"/>
      <c r="C850" s="113"/>
      <c r="D850" s="113"/>
      <c r="E850" s="113"/>
      <c r="F850" s="12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1:26" ht="12.75" customHeight="1" x14ac:dyDescent="0.2">
      <c r="A851" s="111"/>
      <c r="B851" s="111"/>
      <c r="C851" s="113"/>
      <c r="D851" s="113"/>
      <c r="E851" s="113"/>
      <c r="F851" s="12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1:26" ht="12.75" customHeight="1" x14ac:dyDescent="0.2">
      <c r="A852" s="111"/>
      <c r="B852" s="111"/>
      <c r="C852" s="113"/>
      <c r="D852" s="113"/>
      <c r="E852" s="113"/>
      <c r="F852" s="12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1:26" ht="12.75" customHeight="1" x14ac:dyDescent="0.2">
      <c r="A853" s="111"/>
      <c r="B853" s="111"/>
      <c r="C853" s="113"/>
      <c r="D853" s="113"/>
      <c r="E853" s="113"/>
      <c r="F853" s="12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1:26" ht="12.75" customHeight="1" x14ac:dyDescent="0.2">
      <c r="A854" s="111"/>
      <c r="B854" s="111"/>
      <c r="C854" s="113"/>
      <c r="D854" s="113"/>
      <c r="E854" s="113"/>
      <c r="F854" s="12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1:26" ht="12.75" customHeight="1" x14ac:dyDescent="0.2">
      <c r="A855" s="111"/>
      <c r="B855" s="111"/>
      <c r="C855" s="113"/>
      <c r="D855" s="113"/>
      <c r="E855" s="113"/>
      <c r="F855" s="12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1:26" ht="12.75" customHeight="1" x14ac:dyDescent="0.2">
      <c r="A856" s="111"/>
      <c r="B856" s="111"/>
      <c r="C856" s="113"/>
      <c r="D856" s="113"/>
      <c r="E856" s="113"/>
      <c r="F856" s="12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1:26" ht="12.75" customHeight="1" x14ac:dyDescent="0.2">
      <c r="A857" s="111"/>
      <c r="B857" s="111"/>
      <c r="C857" s="113"/>
      <c r="D857" s="113"/>
      <c r="E857" s="113"/>
      <c r="F857" s="12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1:26" ht="12.75" customHeight="1" x14ac:dyDescent="0.2">
      <c r="A858" s="111"/>
      <c r="B858" s="111"/>
      <c r="C858" s="113"/>
      <c r="D858" s="113"/>
      <c r="E858" s="113"/>
      <c r="F858" s="12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1:26" ht="12.75" customHeight="1" x14ac:dyDescent="0.2">
      <c r="A859" s="111"/>
      <c r="B859" s="111"/>
      <c r="C859" s="113"/>
      <c r="D859" s="113"/>
      <c r="E859" s="113"/>
      <c r="F859" s="12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1:26" ht="12.75" customHeight="1" x14ac:dyDescent="0.2">
      <c r="A860" s="111"/>
      <c r="B860" s="111"/>
      <c r="C860" s="113"/>
      <c r="D860" s="113"/>
      <c r="E860" s="113"/>
      <c r="F860" s="12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1:26" ht="12.75" customHeight="1" x14ac:dyDescent="0.2">
      <c r="A861" s="111"/>
      <c r="B861" s="111"/>
      <c r="C861" s="113"/>
      <c r="D861" s="113"/>
      <c r="E861" s="113"/>
      <c r="F861" s="12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1:26" ht="12.75" customHeight="1" x14ac:dyDescent="0.2">
      <c r="A862" s="111"/>
      <c r="B862" s="111"/>
      <c r="C862" s="113"/>
      <c r="D862" s="113"/>
      <c r="E862" s="113"/>
      <c r="F862" s="12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1:26" ht="12.75" customHeight="1" x14ac:dyDescent="0.2">
      <c r="A863" s="111"/>
      <c r="B863" s="111"/>
      <c r="C863" s="113"/>
      <c r="D863" s="113"/>
      <c r="E863" s="113"/>
      <c r="F863" s="12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1:26" ht="12.75" customHeight="1" x14ac:dyDescent="0.2">
      <c r="A864" s="111"/>
      <c r="B864" s="111"/>
      <c r="C864" s="113"/>
      <c r="D864" s="113"/>
      <c r="E864" s="113"/>
      <c r="F864" s="12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1:26" ht="12.75" customHeight="1" x14ac:dyDescent="0.2">
      <c r="A865" s="111"/>
      <c r="B865" s="111"/>
      <c r="C865" s="113"/>
      <c r="D865" s="113"/>
      <c r="E865" s="113"/>
      <c r="F865" s="12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1:26" ht="12.75" customHeight="1" x14ac:dyDescent="0.2">
      <c r="A866" s="111"/>
      <c r="B866" s="111"/>
      <c r="C866" s="113"/>
      <c r="D866" s="113"/>
      <c r="E866" s="113"/>
      <c r="F866" s="12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1:26" ht="12.75" customHeight="1" x14ac:dyDescent="0.2">
      <c r="A867" s="111"/>
      <c r="B867" s="111"/>
      <c r="C867" s="113"/>
      <c r="D867" s="113"/>
      <c r="E867" s="113"/>
      <c r="F867" s="12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1:26" ht="12.75" customHeight="1" x14ac:dyDescent="0.2">
      <c r="A868" s="111"/>
      <c r="B868" s="111"/>
      <c r="C868" s="113"/>
      <c r="D868" s="113"/>
      <c r="E868" s="113"/>
      <c r="F868" s="12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1:26" ht="12.75" customHeight="1" x14ac:dyDescent="0.2">
      <c r="A869" s="111"/>
      <c r="B869" s="111"/>
      <c r="C869" s="113"/>
      <c r="D869" s="113"/>
      <c r="E869" s="113"/>
      <c r="F869" s="12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1:26" ht="12.75" customHeight="1" x14ac:dyDescent="0.2">
      <c r="A870" s="111"/>
      <c r="B870" s="111"/>
      <c r="C870" s="113"/>
      <c r="D870" s="113"/>
      <c r="E870" s="113"/>
      <c r="F870" s="12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1:26" ht="12.75" customHeight="1" x14ac:dyDescent="0.2">
      <c r="A871" s="111"/>
      <c r="B871" s="111"/>
      <c r="C871" s="113"/>
      <c r="D871" s="113"/>
      <c r="E871" s="113"/>
      <c r="F871" s="12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1:26" ht="12.75" customHeight="1" x14ac:dyDescent="0.2">
      <c r="A872" s="111"/>
      <c r="B872" s="111"/>
      <c r="C872" s="113"/>
      <c r="D872" s="113"/>
      <c r="E872" s="113"/>
      <c r="F872" s="12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1:26" ht="12.75" customHeight="1" x14ac:dyDescent="0.2">
      <c r="A873" s="111"/>
      <c r="B873" s="111"/>
      <c r="C873" s="113"/>
      <c r="D873" s="113"/>
      <c r="E873" s="113"/>
      <c r="F873" s="12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1:26" ht="12.75" customHeight="1" x14ac:dyDescent="0.2">
      <c r="A874" s="111"/>
      <c r="B874" s="111"/>
      <c r="C874" s="113"/>
      <c r="D874" s="113"/>
      <c r="E874" s="113"/>
      <c r="F874" s="12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1:26" ht="12.75" customHeight="1" x14ac:dyDescent="0.2">
      <c r="A875" s="111"/>
      <c r="B875" s="111"/>
      <c r="C875" s="113"/>
      <c r="D875" s="113"/>
      <c r="E875" s="113"/>
      <c r="F875" s="12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1:26" ht="12.75" customHeight="1" x14ac:dyDescent="0.2">
      <c r="A876" s="111"/>
      <c r="B876" s="111"/>
      <c r="C876" s="113"/>
      <c r="D876" s="113"/>
      <c r="E876" s="113"/>
      <c r="F876" s="12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1:26" ht="12.75" customHeight="1" x14ac:dyDescent="0.2">
      <c r="A877" s="111"/>
      <c r="B877" s="111"/>
      <c r="C877" s="113"/>
      <c r="D877" s="113"/>
      <c r="E877" s="113"/>
      <c r="F877" s="12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1:26" ht="12.75" customHeight="1" x14ac:dyDescent="0.2">
      <c r="A878" s="111"/>
      <c r="B878" s="111"/>
      <c r="C878" s="113"/>
      <c r="D878" s="113"/>
      <c r="E878" s="113"/>
      <c r="F878" s="12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1:26" ht="12.75" customHeight="1" x14ac:dyDescent="0.2">
      <c r="A879" s="111"/>
      <c r="B879" s="111"/>
      <c r="C879" s="113"/>
      <c r="D879" s="113"/>
      <c r="E879" s="113"/>
      <c r="F879" s="12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1:26" ht="12.75" customHeight="1" x14ac:dyDescent="0.2">
      <c r="A880" s="111"/>
      <c r="B880" s="111"/>
      <c r="C880" s="113"/>
      <c r="D880" s="113"/>
      <c r="E880" s="113"/>
      <c r="F880" s="12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1:26" ht="12.75" customHeight="1" x14ac:dyDescent="0.2">
      <c r="A881" s="111"/>
      <c r="B881" s="111"/>
      <c r="C881" s="113"/>
      <c r="D881" s="113"/>
      <c r="E881" s="113"/>
      <c r="F881" s="12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1:26" ht="12.75" customHeight="1" x14ac:dyDescent="0.2">
      <c r="A882" s="111"/>
      <c r="B882" s="111"/>
      <c r="C882" s="113"/>
      <c r="D882" s="113"/>
      <c r="E882" s="113"/>
      <c r="F882" s="12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1:26" ht="12.75" customHeight="1" x14ac:dyDescent="0.2">
      <c r="A883" s="111"/>
      <c r="B883" s="111"/>
      <c r="C883" s="113"/>
      <c r="D883" s="113"/>
      <c r="E883" s="113"/>
      <c r="F883" s="12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1:26" ht="12.75" customHeight="1" x14ac:dyDescent="0.2">
      <c r="A884" s="111"/>
      <c r="B884" s="111"/>
      <c r="C884" s="113"/>
      <c r="D884" s="113"/>
      <c r="E884" s="113"/>
      <c r="F884" s="12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1:26" ht="12.75" customHeight="1" x14ac:dyDescent="0.2">
      <c r="A885" s="111"/>
      <c r="B885" s="111"/>
      <c r="C885" s="113"/>
      <c r="D885" s="113"/>
      <c r="E885" s="113"/>
      <c r="F885" s="12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1:26" ht="12.75" customHeight="1" x14ac:dyDescent="0.2">
      <c r="A886" s="111"/>
      <c r="B886" s="111"/>
      <c r="C886" s="113"/>
      <c r="D886" s="113"/>
      <c r="E886" s="113"/>
      <c r="F886" s="12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1:26" ht="12.75" customHeight="1" x14ac:dyDescent="0.2">
      <c r="A887" s="111"/>
      <c r="B887" s="111"/>
      <c r="C887" s="113"/>
      <c r="D887" s="113"/>
      <c r="E887" s="113"/>
      <c r="F887" s="12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1:26" ht="12.75" customHeight="1" x14ac:dyDescent="0.2">
      <c r="A888" s="111"/>
      <c r="B888" s="111"/>
      <c r="C888" s="113"/>
      <c r="D888" s="113"/>
      <c r="E888" s="113"/>
      <c r="F888" s="12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1:26" ht="12.75" customHeight="1" x14ac:dyDescent="0.2">
      <c r="A889" s="111"/>
      <c r="B889" s="111"/>
      <c r="C889" s="113"/>
      <c r="D889" s="113"/>
      <c r="E889" s="113"/>
      <c r="F889" s="12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1:26" ht="12.75" customHeight="1" x14ac:dyDescent="0.2">
      <c r="A890" s="111"/>
      <c r="B890" s="111"/>
      <c r="C890" s="113"/>
      <c r="D890" s="113"/>
      <c r="E890" s="113"/>
      <c r="F890" s="12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1:26" ht="12.75" customHeight="1" x14ac:dyDescent="0.2">
      <c r="A891" s="111"/>
      <c r="B891" s="111"/>
      <c r="C891" s="113"/>
      <c r="D891" s="113"/>
      <c r="E891" s="113"/>
      <c r="F891" s="12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1:26" ht="12.75" customHeight="1" x14ac:dyDescent="0.2">
      <c r="A892" s="111"/>
      <c r="B892" s="111"/>
      <c r="C892" s="113"/>
      <c r="D892" s="113"/>
      <c r="E892" s="113"/>
      <c r="F892" s="12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1:26" ht="12.75" customHeight="1" x14ac:dyDescent="0.2">
      <c r="A893" s="111"/>
      <c r="B893" s="111"/>
      <c r="C893" s="113"/>
      <c r="D893" s="113"/>
      <c r="E893" s="113"/>
      <c r="F893" s="12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1:26" ht="12.75" customHeight="1" x14ac:dyDescent="0.2">
      <c r="A894" s="111"/>
      <c r="B894" s="111"/>
      <c r="C894" s="113"/>
      <c r="D894" s="113"/>
      <c r="E894" s="113"/>
      <c r="F894" s="12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1:26" ht="12.75" customHeight="1" x14ac:dyDescent="0.2">
      <c r="A895" s="111"/>
      <c r="B895" s="111"/>
      <c r="C895" s="113"/>
      <c r="D895" s="113"/>
      <c r="E895" s="113"/>
      <c r="F895" s="12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1:26" ht="12.75" customHeight="1" x14ac:dyDescent="0.2">
      <c r="A896" s="111"/>
      <c r="B896" s="111"/>
      <c r="C896" s="113"/>
      <c r="D896" s="113"/>
      <c r="E896" s="113"/>
      <c r="F896" s="12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1:26" ht="12.75" customHeight="1" x14ac:dyDescent="0.2">
      <c r="A897" s="111"/>
      <c r="B897" s="111"/>
      <c r="C897" s="113"/>
      <c r="D897" s="113"/>
      <c r="E897" s="113"/>
      <c r="F897" s="12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1:26" ht="12.75" customHeight="1" x14ac:dyDescent="0.2">
      <c r="A898" s="111"/>
      <c r="B898" s="111"/>
      <c r="C898" s="113"/>
      <c r="D898" s="113"/>
      <c r="E898" s="113"/>
      <c r="F898" s="12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1:26" ht="12.75" customHeight="1" x14ac:dyDescent="0.2">
      <c r="A899" s="111"/>
      <c r="B899" s="111"/>
      <c r="C899" s="113"/>
      <c r="D899" s="113"/>
      <c r="E899" s="113"/>
      <c r="F899" s="12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1:26" ht="12.75" customHeight="1" x14ac:dyDescent="0.2">
      <c r="A900" s="111"/>
      <c r="B900" s="111"/>
      <c r="C900" s="113"/>
      <c r="D900" s="113"/>
      <c r="E900" s="113"/>
      <c r="F900" s="12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1:26" ht="12.75" customHeight="1" x14ac:dyDescent="0.2">
      <c r="A901" s="111"/>
      <c r="B901" s="111"/>
      <c r="C901" s="113"/>
      <c r="D901" s="113"/>
      <c r="E901" s="113"/>
      <c r="F901" s="12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1:26" ht="12.75" customHeight="1" x14ac:dyDescent="0.2">
      <c r="A902" s="111"/>
      <c r="B902" s="111"/>
      <c r="C902" s="113"/>
      <c r="D902" s="113"/>
      <c r="E902" s="113"/>
      <c r="F902" s="12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1:26" ht="12.75" customHeight="1" x14ac:dyDescent="0.2">
      <c r="A903" s="111"/>
      <c r="B903" s="111"/>
      <c r="C903" s="113"/>
      <c r="D903" s="113"/>
      <c r="E903" s="113"/>
      <c r="F903" s="12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1:26" ht="12.75" customHeight="1" x14ac:dyDescent="0.2">
      <c r="A904" s="111"/>
      <c r="B904" s="111"/>
      <c r="C904" s="113"/>
      <c r="D904" s="113"/>
      <c r="E904" s="113"/>
      <c r="F904" s="12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1:26" ht="12.75" customHeight="1" x14ac:dyDescent="0.2">
      <c r="A905" s="111"/>
      <c r="B905" s="111"/>
      <c r="C905" s="113"/>
      <c r="D905" s="113"/>
      <c r="E905" s="113"/>
      <c r="F905" s="12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1:26" ht="12.75" customHeight="1" x14ac:dyDescent="0.2">
      <c r="A906" s="111"/>
      <c r="B906" s="111"/>
      <c r="C906" s="113"/>
      <c r="D906" s="113"/>
      <c r="E906" s="113"/>
      <c r="F906" s="12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1:26" ht="12.75" customHeight="1" x14ac:dyDescent="0.2">
      <c r="A907" s="111"/>
      <c r="B907" s="111"/>
      <c r="C907" s="113"/>
      <c r="D907" s="113"/>
      <c r="E907" s="113"/>
      <c r="F907" s="12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1:26" ht="12.75" customHeight="1" x14ac:dyDescent="0.2">
      <c r="A908" s="111"/>
      <c r="B908" s="111"/>
      <c r="C908" s="113"/>
      <c r="D908" s="113"/>
      <c r="E908" s="113"/>
      <c r="F908" s="12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1:26" ht="12.75" customHeight="1" x14ac:dyDescent="0.2">
      <c r="A909" s="111"/>
      <c r="B909" s="111"/>
      <c r="C909" s="113"/>
      <c r="D909" s="113"/>
      <c r="E909" s="113"/>
      <c r="F909" s="12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1:26" ht="12.75" customHeight="1" x14ac:dyDescent="0.2">
      <c r="A910" s="111"/>
      <c r="B910" s="111"/>
      <c r="C910" s="113"/>
      <c r="D910" s="113"/>
      <c r="E910" s="113"/>
      <c r="F910" s="12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1:26" ht="12.75" customHeight="1" x14ac:dyDescent="0.2">
      <c r="A911" s="111"/>
      <c r="B911" s="111"/>
      <c r="C911" s="113"/>
      <c r="D911" s="113"/>
      <c r="E911" s="113"/>
      <c r="F911" s="12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1:26" ht="12.75" customHeight="1" x14ac:dyDescent="0.2">
      <c r="A912" s="111"/>
      <c r="B912" s="111"/>
      <c r="C912" s="113"/>
      <c r="D912" s="113"/>
      <c r="E912" s="113"/>
      <c r="F912" s="12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1:26" ht="12.75" customHeight="1" x14ac:dyDescent="0.2">
      <c r="A913" s="111"/>
      <c r="B913" s="111"/>
      <c r="C913" s="113"/>
      <c r="D913" s="113"/>
      <c r="E913" s="113"/>
      <c r="F913" s="12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1:26" ht="12.75" customHeight="1" x14ac:dyDescent="0.2">
      <c r="A914" s="111"/>
      <c r="B914" s="111"/>
      <c r="C914" s="113"/>
      <c r="D914" s="113"/>
      <c r="E914" s="113"/>
      <c r="F914" s="12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1:26" ht="12.75" customHeight="1" x14ac:dyDescent="0.2">
      <c r="A915" s="111"/>
      <c r="B915" s="111"/>
      <c r="C915" s="113"/>
      <c r="D915" s="113"/>
      <c r="E915" s="113"/>
      <c r="F915" s="12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1:26" ht="12.75" customHeight="1" x14ac:dyDescent="0.2">
      <c r="A916" s="111"/>
      <c r="B916" s="111"/>
      <c r="C916" s="113"/>
      <c r="D916" s="113"/>
      <c r="E916" s="113"/>
      <c r="F916" s="12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1:26" ht="12.75" customHeight="1" x14ac:dyDescent="0.2">
      <c r="A917" s="111"/>
      <c r="B917" s="111"/>
      <c r="C917" s="113"/>
      <c r="D917" s="113"/>
      <c r="E917" s="113"/>
      <c r="F917" s="12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1:26" ht="12.75" customHeight="1" x14ac:dyDescent="0.2">
      <c r="A918" s="111"/>
      <c r="B918" s="111"/>
      <c r="C918" s="113"/>
      <c r="D918" s="113"/>
      <c r="E918" s="113"/>
      <c r="F918" s="12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1:26" ht="12.75" customHeight="1" x14ac:dyDescent="0.2">
      <c r="A919" s="111"/>
      <c r="B919" s="111"/>
      <c r="C919" s="113"/>
      <c r="D919" s="113"/>
      <c r="E919" s="113"/>
      <c r="F919" s="12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1:26" ht="12.75" customHeight="1" x14ac:dyDescent="0.2">
      <c r="A920" s="111"/>
      <c r="B920" s="111"/>
      <c r="C920" s="113"/>
      <c r="D920" s="113"/>
      <c r="E920" s="113"/>
      <c r="F920" s="12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1:26" ht="12.75" customHeight="1" x14ac:dyDescent="0.2">
      <c r="A921" s="111"/>
      <c r="B921" s="111"/>
      <c r="C921" s="113"/>
      <c r="D921" s="113"/>
      <c r="E921" s="113"/>
      <c r="F921" s="12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1:26" ht="12.75" customHeight="1" x14ac:dyDescent="0.2">
      <c r="A922" s="111"/>
      <c r="B922" s="111"/>
      <c r="C922" s="113"/>
      <c r="D922" s="113"/>
      <c r="E922" s="113"/>
      <c r="F922" s="12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1:26" ht="12.75" customHeight="1" x14ac:dyDescent="0.2">
      <c r="A923" s="111"/>
      <c r="B923" s="111"/>
      <c r="C923" s="113"/>
      <c r="D923" s="113"/>
      <c r="E923" s="113"/>
      <c r="F923" s="12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1:26" ht="12.75" customHeight="1" x14ac:dyDescent="0.2">
      <c r="A924" s="111"/>
      <c r="B924" s="111"/>
      <c r="C924" s="113"/>
      <c r="D924" s="113"/>
      <c r="E924" s="113"/>
      <c r="F924" s="12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1:26" ht="12.75" customHeight="1" x14ac:dyDescent="0.2">
      <c r="A925" s="111"/>
      <c r="B925" s="111"/>
      <c r="C925" s="113"/>
      <c r="D925" s="113"/>
      <c r="E925" s="113"/>
      <c r="F925" s="12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1:26" ht="12.75" customHeight="1" x14ac:dyDescent="0.2">
      <c r="A926" s="111"/>
      <c r="B926" s="111"/>
      <c r="C926" s="113"/>
      <c r="D926" s="113"/>
      <c r="E926" s="113"/>
      <c r="F926" s="12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1:26" ht="12.75" customHeight="1" x14ac:dyDescent="0.2">
      <c r="A927" s="111"/>
      <c r="B927" s="111"/>
      <c r="C927" s="113"/>
      <c r="D927" s="113"/>
      <c r="E927" s="113"/>
      <c r="F927" s="12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1:26" ht="12.75" customHeight="1" x14ac:dyDescent="0.2">
      <c r="A928" s="111"/>
      <c r="B928" s="111"/>
      <c r="C928" s="113"/>
      <c r="D928" s="113"/>
      <c r="E928" s="113"/>
      <c r="F928" s="12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1:26" ht="12.75" customHeight="1" x14ac:dyDescent="0.2">
      <c r="A929" s="111"/>
      <c r="B929" s="111"/>
      <c r="C929" s="113"/>
      <c r="D929" s="113"/>
      <c r="E929" s="113"/>
      <c r="F929" s="12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1:26" ht="12.75" customHeight="1" x14ac:dyDescent="0.2">
      <c r="A930" s="111"/>
      <c r="B930" s="111"/>
      <c r="C930" s="113"/>
      <c r="D930" s="113"/>
      <c r="E930" s="113"/>
      <c r="F930" s="12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1:26" ht="12.75" customHeight="1" x14ac:dyDescent="0.2">
      <c r="A931" s="111"/>
      <c r="B931" s="111"/>
      <c r="C931" s="113"/>
      <c r="D931" s="113"/>
      <c r="E931" s="113"/>
      <c r="F931" s="12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1:26" ht="12.75" customHeight="1" x14ac:dyDescent="0.2">
      <c r="A932" s="111"/>
      <c r="B932" s="111"/>
      <c r="C932" s="113"/>
      <c r="D932" s="113"/>
      <c r="E932" s="113"/>
      <c r="F932" s="12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1:26" ht="12.75" customHeight="1" x14ac:dyDescent="0.2">
      <c r="A933" s="111"/>
      <c r="B933" s="111"/>
      <c r="C933" s="113"/>
      <c r="D933" s="113"/>
      <c r="E933" s="113"/>
      <c r="F933" s="12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1:26" ht="12.75" customHeight="1" x14ac:dyDescent="0.2">
      <c r="A934" s="111"/>
      <c r="B934" s="111"/>
      <c r="C934" s="113"/>
      <c r="D934" s="113"/>
      <c r="E934" s="113"/>
      <c r="F934" s="12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1:26" ht="12.75" customHeight="1" x14ac:dyDescent="0.2">
      <c r="A935" s="111"/>
      <c r="B935" s="111"/>
      <c r="C935" s="113"/>
      <c r="D935" s="113"/>
      <c r="E935" s="113"/>
      <c r="F935" s="12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1:26" ht="12.75" customHeight="1" x14ac:dyDescent="0.2">
      <c r="A936" s="111"/>
      <c r="B936" s="111"/>
      <c r="C936" s="113"/>
      <c r="D936" s="113"/>
      <c r="E936" s="113"/>
      <c r="F936" s="12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1:26" ht="12.75" customHeight="1" x14ac:dyDescent="0.2">
      <c r="A937" s="111"/>
      <c r="B937" s="111"/>
      <c r="C937" s="113"/>
      <c r="D937" s="113"/>
      <c r="E937" s="113"/>
      <c r="F937" s="12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1:26" ht="12.75" customHeight="1" x14ac:dyDescent="0.2">
      <c r="A938" s="111"/>
      <c r="B938" s="111"/>
      <c r="C938" s="113"/>
      <c r="D938" s="113"/>
      <c r="E938" s="113"/>
      <c r="F938" s="12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1:26" ht="12.75" customHeight="1" x14ac:dyDescent="0.2">
      <c r="A939" s="111"/>
      <c r="B939" s="111"/>
      <c r="C939" s="113"/>
      <c r="D939" s="113"/>
      <c r="E939" s="113"/>
      <c r="F939" s="12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1:26" ht="12.75" customHeight="1" x14ac:dyDescent="0.2">
      <c r="A940" s="111"/>
      <c r="B940" s="111"/>
      <c r="C940" s="113"/>
      <c r="D940" s="113"/>
      <c r="E940" s="113"/>
      <c r="F940" s="12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1:26" ht="12.75" customHeight="1" x14ac:dyDescent="0.2">
      <c r="A941" s="111"/>
      <c r="B941" s="111"/>
      <c r="C941" s="113"/>
      <c r="D941" s="113"/>
      <c r="E941" s="113"/>
      <c r="F941" s="12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1:26" ht="12.75" customHeight="1" x14ac:dyDescent="0.2">
      <c r="A942" s="111"/>
      <c r="B942" s="111"/>
      <c r="C942" s="113"/>
      <c r="D942" s="113"/>
      <c r="E942" s="113"/>
      <c r="F942" s="12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1:26" ht="12.75" customHeight="1" x14ac:dyDescent="0.2">
      <c r="A943" s="111"/>
      <c r="B943" s="111"/>
      <c r="C943" s="113"/>
      <c r="D943" s="113"/>
      <c r="E943" s="113"/>
      <c r="F943" s="12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1:26" ht="12.75" customHeight="1" x14ac:dyDescent="0.2">
      <c r="A944" s="111"/>
      <c r="B944" s="111"/>
      <c r="C944" s="113"/>
      <c r="D944" s="113"/>
      <c r="E944" s="113"/>
      <c r="F944" s="12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1:26" ht="12.75" customHeight="1" x14ac:dyDescent="0.2">
      <c r="A945" s="111"/>
      <c r="B945" s="111"/>
      <c r="C945" s="113"/>
      <c r="D945" s="113"/>
      <c r="E945" s="113"/>
      <c r="F945" s="12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1:26" ht="12.75" customHeight="1" x14ac:dyDescent="0.2">
      <c r="A946" s="111"/>
      <c r="B946" s="111"/>
      <c r="C946" s="113"/>
      <c r="D946" s="113"/>
      <c r="E946" s="113"/>
      <c r="F946" s="12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1:26" ht="12.75" customHeight="1" x14ac:dyDescent="0.2">
      <c r="A947" s="111"/>
      <c r="B947" s="111"/>
      <c r="C947" s="113"/>
      <c r="D947" s="113"/>
      <c r="E947" s="113"/>
      <c r="F947" s="12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1:26" ht="12.75" customHeight="1" x14ac:dyDescent="0.2">
      <c r="A948" s="111"/>
      <c r="B948" s="111"/>
      <c r="C948" s="113"/>
      <c r="D948" s="113"/>
      <c r="E948" s="113"/>
      <c r="F948" s="12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1:26" ht="12.75" customHeight="1" x14ac:dyDescent="0.2">
      <c r="A949" s="111"/>
      <c r="B949" s="111"/>
      <c r="C949" s="113"/>
      <c r="D949" s="113"/>
      <c r="E949" s="113"/>
      <c r="F949" s="12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1:26" ht="12.75" customHeight="1" x14ac:dyDescent="0.2">
      <c r="A950" s="111"/>
      <c r="B950" s="111"/>
      <c r="C950" s="113"/>
      <c r="D950" s="113"/>
      <c r="E950" s="113"/>
      <c r="F950" s="12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1:26" ht="12.75" customHeight="1" x14ac:dyDescent="0.2">
      <c r="A951" s="111"/>
      <c r="B951" s="111"/>
      <c r="C951" s="113"/>
      <c r="D951" s="113"/>
      <c r="E951" s="113"/>
      <c r="F951" s="12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1:26" ht="12.75" customHeight="1" x14ac:dyDescent="0.2">
      <c r="A952" s="111"/>
      <c r="B952" s="111"/>
      <c r="C952" s="113"/>
      <c r="D952" s="113"/>
      <c r="E952" s="113"/>
      <c r="F952" s="12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1:26" ht="12.75" customHeight="1" x14ac:dyDescent="0.2">
      <c r="A953" s="111"/>
      <c r="B953" s="111"/>
      <c r="C953" s="113"/>
      <c r="D953" s="113"/>
      <c r="E953" s="113"/>
      <c r="F953" s="12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1:26" ht="12.75" customHeight="1" x14ac:dyDescent="0.2">
      <c r="A954" s="111"/>
      <c r="B954" s="111"/>
      <c r="C954" s="113"/>
      <c r="D954" s="113"/>
      <c r="E954" s="113"/>
      <c r="F954" s="12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1:26" ht="12.75" customHeight="1" x14ac:dyDescent="0.2">
      <c r="A955" s="111"/>
      <c r="B955" s="111"/>
      <c r="C955" s="113"/>
      <c r="D955" s="113"/>
      <c r="E955" s="113"/>
      <c r="F955" s="12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1:26" ht="12.75" customHeight="1" x14ac:dyDescent="0.2">
      <c r="A956" s="111"/>
      <c r="B956" s="111"/>
      <c r="C956" s="113"/>
      <c r="D956" s="113"/>
      <c r="E956" s="113"/>
      <c r="F956" s="12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1:26" ht="12.75" customHeight="1" x14ac:dyDescent="0.2">
      <c r="A957" s="111"/>
      <c r="B957" s="111"/>
      <c r="C957" s="113"/>
      <c r="D957" s="113"/>
      <c r="E957" s="113"/>
      <c r="F957" s="12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1:26" ht="12.75" customHeight="1" x14ac:dyDescent="0.2">
      <c r="A958" s="111"/>
      <c r="B958" s="111"/>
      <c r="C958" s="113"/>
      <c r="D958" s="113"/>
      <c r="E958" s="113"/>
      <c r="F958" s="12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1:26" ht="12.75" customHeight="1" x14ac:dyDescent="0.2">
      <c r="A959" s="111"/>
      <c r="B959" s="111"/>
      <c r="C959" s="113"/>
      <c r="D959" s="113"/>
      <c r="E959" s="113"/>
      <c r="F959" s="12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1:26" ht="12.75" customHeight="1" x14ac:dyDescent="0.2">
      <c r="A960" s="111"/>
      <c r="B960" s="111"/>
      <c r="C960" s="113"/>
      <c r="D960" s="113"/>
      <c r="E960" s="113"/>
      <c r="F960" s="12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1:26" ht="12.75" customHeight="1" x14ac:dyDescent="0.2">
      <c r="A961" s="111"/>
      <c r="B961" s="111"/>
      <c r="C961" s="113"/>
      <c r="D961" s="113"/>
      <c r="E961" s="113"/>
      <c r="F961" s="12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1:26" ht="12.75" customHeight="1" x14ac:dyDescent="0.2">
      <c r="A962" s="111"/>
      <c r="B962" s="111"/>
      <c r="C962" s="113"/>
      <c r="D962" s="113"/>
      <c r="E962" s="113"/>
      <c r="F962" s="12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1:26" ht="12.75" customHeight="1" x14ac:dyDescent="0.2">
      <c r="A963" s="111"/>
      <c r="B963" s="111"/>
      <c r="C963" s="113"/>
      <c r="D963" s="113"/>
      <c r="E963" s="113"/>
      <c r="F963" s="12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1:26" ht="12.75" customHeight="1" x14ac:dyDescent="0.2">
      <c r="A964" s="111"/>
      <c r="B964" s="111"/>
      <c r="C964" s="113"/>
      <c r="D964" s="113"/>
      <c r="E964" s="113"/>
      <c r="F964" s="12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1:26" ht="12.75" customHeight="1" x14ac:dyDescent="0.2">
      <c r="A965" s="111"/>
      <c r="B965" s="111"/>
      <c r="C965" s="113"/>
      <c r="D965" s="113"/>
      <c r="E965" s="113"/>
      <c r="F965" s="12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1:26" ht="12.75" customHeight="1" x14ac:dyDescent="0.2">
      <c r="A966" s="111"/>
      <c r="B966" s="111"/>
      <c r="C966" s="113"/>
      <c r="D966" s="113"/>
      <c r="E966" s="113"/>
      <c r="F966" s="12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1:26" ht="12.75" customHeight="1" x14ac:dyDescent="0.2">
      <c r="A967" s="111"/>
      <c r="B967" s="111"/>
      <c r="C967" s="113"/>
      <c r="D967" s="113"/>
      <c r="E967" s="113"/>
      <c r="F967" s="12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1:26" ht="12.75" customHeight="1" x14ac:dyDescent="0.2">
      <c r="A968" s="111"/>
      <c r="B968" s="111"/>
      <c r="C968" s="113"/>
      <c r="D968" s="113"/>
      <c r="E968" s="113"/>
      <c r="F968" s="12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1:26" ht="12.75" customHeight="1" x14ac:dyDescent="0.2">
      <c r="A969" s="111"/>
      <c r="B969" s="111"/>
      <c r="C969" s="113"/>
      <c r="D969" s="113"/>
      <c r="E969" s="113"/>
      <c r="F969" s="12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1:26" ht="12.75" customHeight="1" x14ac:dyDescent="0.2">
      <c r="A970" s="111"/>
      <c r="B970" s="111"/>
      <c r="C970" s="113"/>
      <c r="D970" s="113"/>
      <c r="E970" s="113"/>
      <c r="F970" s="12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1:26" ht="12.75" customHeight="1" x14ac:dyDescent="0.2">
      <c r="A971" s="111"/>
      <c r="B971" s="111"/>
      <c r="C971" s="113"/>
      <c r="D971" s="113"/>
      <c r="E971" s="113"/>
      <c r="F971" s="12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1:26" ht="12.75" customHeight="1" x14ac:dyDescent="0.2">
      <c r="A972" s="111"/>
      <c r="B972" s="111"/>
      <c r="C972" s="113"/>
      <c r="D972" s="113"/>
      <c r="E972" s="113"/>
      <c r="F972" s="12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1:26" ht="12.75" customHeight="1" x14ac:dyDescent="0.2">
      <c r="A973" s="111"/>
      <c r="B973" s="111"/>
      <c r="C973" s="113"/>
      <c r="D973" s="113"/>
      <c r="E973" s="113"/>
      <c r="F973" s="12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1:26" ht="12.75" customHeight="1" x14ac:dyDescent="0.2">
      <c r="A974" s="111"/>
      <c r="B974" s="111"/>
      <c r="C974" s="113"/>
      <c r="D974" s="113"/>
      <c r="E974" s="113"/>
      <c r="F974" s="12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1:26" ht="12.75" customHeight="1" x14ac:dyDescent="0.2">
      <c r="A975" s="111"/>
      <c r="B975" s="111"/>
      <c r="C975" s="113"/>
      <c r="D975" s="113"/>
      <c r="E975" s="113"/>
      <c r="F975" s="12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1:26" ht="12.75" customHeight="1" x14ac:dyDescent="0.2">
      <c r="A976" s="111"/>
      <c r="B976" s="111"/>
      <c r="C976" s="113"/>
      <c r="D976" s="113"/>
      <c r="E976" s="113"/>
      <c r="F976" s="12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1:26" ht="12.75" customHeight="1" x14ac:dyDescent="0.2">
      <c r="A977" s="111"/>
      <c r="B977" s="111"/>
      <c r="C977" s="113"/>
      <c r="D977" s="113"/>
      <c r="E977" s="113"/>
      <c r="F977" s="12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1:26" ht="12.75" customHeight="1" x14ac:dyDescent="0.2">
      <c r="A978" s="111"/>
      <c r="B978" s="111"/>
      <c r="C978" s="113"/>
      <c r="D978" s="113"/>
      <c r="E978" s="113"/>
      <c r="F978" s="12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1:26" ht="12.75" customHeight="1" x14ac:dyDescent="0.2">
      <c r="A979" s="111"/>
      <c r="B979" s="111"/>
      <c r="C979" s="113"/>
      <c r="D979" s="113"/>
      <c r="E979" s="113"/>
      <c r="F979" s="12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1:26" ht="12.75" customHeight="1" x14ac:dyDescent="0.2">
      <c r="A980" s="111"/>
      <c r="B980" s="111"/>
      <c r="C980" s="113"/>
      <c r="D980" s="113"/>
      <c r="E980" s="113"/>
      <c r="F980" s="12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1:26" ht="12.75" customHeight="1" x14ac:dyDescent="0.2">
      <c r="A981" s="111"/>
      <c r="B981" s="111"/>
      <c r="C981" s="113"/>
      <c r="D981" s="113"/>
      <c r="E981" s="113"/>
      <c r="F981" s="12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1:26" ht="12.75" customHeight="1" x14ac:dyDescent="0.2">
      <c r="A982" s="111"/>
      <c r="B982" s="111"/>
      <c r="C982" s="113"/>
      <c r="D982" s="113"/>
      <c r="E982" s="113"/>
      <c r="F982" s="12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1:26" ht="12.75" customHeight="1" x14ac:dyDescent="0.2">
      <c r="A983" s="111"/>
      <c r="B983" s="111"/>
      <c r="C983" s="113"/>
      <c r="D983" s="113"/>
      <c r="E983" s="113"/>
      <c r="F983" s="12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1:26" ht="12.75" customHeight="1" x14ac:dyDescent="0.2">
      <c r="A984" s="111"/>
      <c r="B984" s="111"/>
      <c r="C984" s="113"/>
      <c r="D984" s="113"/>
      <c r="E984" s="113"/>
      <c r="F984" s="12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1:26" ht="12.75" customHeight="1" x14ac:dyDescent="0.2">
      <c r="A985" s="111"/>
      <c r="B985" s="111"/>
      <c r="C985" s="113"/>
      <c r="D985" s="113"/>
      <c r="E985" s="113"/>
      <c r="F985" s="12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1:26" ht="12.75" customHeight="1" x14ac:dyDescent="0.2">
      <c r="A986" s="111"/>
      <c r="B986" s="111"/>
      <c r="C986" s="113"/>
      <c r="D986" s="113"/>
      <c r="E986" s="113"/>
      <c r="F986" s="12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1:26" ht="12.75" customHeight="1" x14ac:dyDescent="0.2">
      <c r="A987" s="111"/>
      <c r="B987" s="111"/>
      <c r="C987" s="113"/>
      <c r="D987" s="113"/>
      <c r="E987" s="113"/>
      <c r="F987" s="12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1:26" ht="12.75" customHeight="1" x14ac:dyDescent="0.2">
      <c r="A988" s="111"/>
      <c r="B988" s="111"/>
      <c r="C988" s="113"/>
      <c r="D988" s="113"/>
      <c r="E988" s="113"/>
      <c r="F988" s="12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1:26" ht="12.75" customHeight="1" x14ac:dyDescent="0.2">
      <c r="A989" s="111"/>
      <c r="B989" s="111"/>
      <c r="C989" s="113"/>
      <c r="D989" s="113"/>
      <c r="E989" s="113"/>
      <c r="F989" s="12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1:26" ht="12.75" customHeight="1" x14ac:dyDescent="0.2">
      <c r="A990" s="111"/>
      <c r="B990" s="111"/>
      <c r="C990" s="113"/>
      <c r="D990" s="113"/>
      <c r="E990" s="113"/>
      <c r="F990" s="12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1:26" ht="12.75" customHeight="1" x14ac:dyDescent="0.2">
      <c r="A991" s="111"/>
      <c r="B991" s="111"/>
      <c r="C991" s="113"/>
      <c r="D991" s="113"/>
      <c r="E991" s="113"/>
      <c r="F991" s="12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1:26" ht="12.75" customHeight="1" x14ac:dyDescent="0.2">
      <c r="A992" s="111"/>
      <c r="B992" s="111"/>
      <c r="C992" s="113"/>
      <c r="D992" s="113"/>
      <c r="E992" s="113"/>
      <c r="F992" s="12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1:26" ht="12.75" customHeight="1" x14ac:dyDescent="0.2">
      <c r="A993" s="111"/>
      <c r="B993" s="111"/>
      <c r="C993" s="113"/>
      <c r="D993" s="113"/>
      <c r="E993" s="113"/>
      <c r="F993" s="12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1:26" ht="12.75" customHeight="1" x14ac:dyDescent="0.2">
      <c r="A994" s="111"/>
      <c r="B994" s="111"/>
      <c r="C994" s="113"/>
      <c r="D994" s="113"/>
      <c r="E994" s="113"/>
      <c r="F994" s="12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1:26" ht="12.75" customHeight="1" x14ac:dyDescent="0.2">
      <c r="A995" s="111"/>
      <c r="B995" s="111"/>
      <c r="C995" s="113"/>
      <c r="D995" s="113"/>
      <c r="E995" s="113"/>
      <c r="F995" s="12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1:26" ht="12.75" customHeight="1" x14ac:dyDescent="0.2">
      <c r="A996" s="111"/>
      <c r="B996" s="111"/>
      <c r="C996" s="113"/>
      <c r="D996" s="113"/>
      <c r="E996" s="113"/>
      <c r="F996" s="12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1:26" ht="12.75" customHeight="1" x14ac:dyDescent="0.2">
      <c r="A997" s="111"/>
      <c r="B997" s="111"/>
      <c r="C997" s="113"/>
      <c r="D997" s="113"/>
      <c r="E997" s="113"/>
      <c r="F997" s="12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1:26" ht="12.75" customHeight="1" x14ac:dyDescent="0.2">
      <c r="A998" s="111"/>
      <c r="B998" s="111"/>
      <c r="C998" s="113"/>
      <c r="D998" s="113"/>
      <c r="E998" s="113"/>
      <c r="F998" s="12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1:26" ht="12.75" customHeight="1" x14ac:dyDescent="0.2">
      <c r="A999" s="111"/>
      <c r="B999" s="111"/>
      <c r="C999" s="113"/>
      <c r="D999" s="113"/>
      <c r="E999" s="113"/>
      <c r="F999" s="12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1:26" ht="12.75" customHeight="1" x14ac:dyDescent="0.2">
      <c r="A1000" s="111"/>
      <c r="B1000" s="111"/>
      <c r="C1000" s="113"/>
      <c r="D1000" s="113"/>
      <c r="E1000" s="113"/>
      <c r="F1000" s="12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sheetProtection algorithmName="SHA-512" hashValue="J8NFB62MmHr7yqB5Sh7Q79HDP0k4GtL5HCu0lwmUsxilAK8Q6rRDxeE3u9TdcTAnhWAerroURMM16QIJ2JvnUw==" saltValue="H4wQXXn2YaSn4+mnM/+Z2g==" spinCount="100000" sheet="1" objects="1" scenarios="1"/>
  <conditionalFormatting sqref="I5:I19">
    <cfRule type="cellIs" dxfId="4" priority="1" operator="equal">
      <formula>"NH"</formula>
    </cfRule>
  </conditionalFormatting>
  <conditionalFormatting sqref="I5:I19">
    <cfRule type="cellIs" dxfId="3" priority="2" operator="equal">
      <formula>"H"</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36</vt:i4>
      </vt:variant>
    </vt:vector>
  </HeadingPairs>
  <TitlesOfParts>
    <vt:vector size="47" baseType="lpstr">
      <vt:lpstr>1_ENTREGA</vt:lpstr>
      <vt:lpstr>2_APERTURA DE SOBRES</vt:lpstr>
      <vt:lpstr>5,1. REQUISITOS JURÍDICOS</vt:lpstr>
      <vt:lpstr>5.2.1 EXPERIENCIA GRAL</vt:lpstr>
      <vt:lpstr>5.2.2 EXPERIENCIA ESP</vt:lpstr>
      <vt:lpstr>5.3 CAP FINANCIERA</vt:lpstr>
      <vt:lpstr>PRESUPUESTO</vt:lpstr>
      <vt:lpstr>5.5 REQUISITOS COMERCIALES</vt:lpstr>
      <vt:lpstr>RESUMEN</vt:lpstr>
      <vt:lpstr>Cálculo Pt2</vt:lpstr>
      <vt:lpstr>10. EVALUACIÓN</vt:lpstr>
      <vt:lpstr>AU</vt:lpstr>
      <vt:lpstr>'5.2.2 EXPERIENCIA ESP'!BANDERA</vt:lpstr>
      <vt:lpstr>BANDERA</vt:lpstr>
      <vt:lpstr>C_FINANCIERA</vt:lpstr>
      <vt:lpstr>CD_1</vt:lpstr>
      <vt:lpstr>COSTO_D</vt:lpstr>
      <vt:lpstr>EST_EXP</vt:lpstr>
      <vt:lpstr>ESTATUS</vt:lpstr>
      <vt:lpstr>EXP_ESPECIF</vt:lpstr>
      <vt:lpstr>'5.2.2 EXPERIENCIA ESP'!EXPERIENCIA</vt:lpstr>
      <vt:lpstr>EXPERIENCIA</vt:lpstr>
      <vt:lpstr>ITEMS_REPRE</vt:lpstr>
      <vt:lpstr>LISTA_OFERENTES</vt:lpstr>
      <vt:lpstr>OFERENTE_1</vt:lpstr>
      <vt:lpstr>OFERENTE_2</vt:lpstr>
      <vt:lpstr>OFERENTE_3</vt:lpstr>
      <vt:lpstr>OFERENTE_4</vt:lpstr>
      <vt:lpstr>OFERENTE_5</vt:lpstr>
      <vt:lpstr>OFERENTE_6</vt:lpstr>
      <vt:lpstr>OFERENTE_7</vt:lpstr>
      <vt:lpstr>OFERENTE_8</vt:lpstr>
      <vt:lpstr>OFERENTE_9</vt:lpstr>
      <vt:lpstr>OFERTA_0</vt:lpstr>
      <vt:lpstr>ORDEN</vt:lpstr>
      <vt:lpstr>PRESUPUESTO</vt:lpstr>
      <vt:lpstr>R_COMERCIALES</vt:lpstr>
      <vt:lpstr>UNITARIO_1</vt:lpstr>
      <vt:lpstr>UNITARIO_2</vt:lpstr>
      <vt:lpstr>UNITARIO_3</vt:lpstr>
      <vt:lpstr>UNITARIO_4</vt:lpstr>
      <vt:lpstr>UNITARIO_5</vt:lpstr>
      <vt:lpstr>UNITARIO_6</vt:lpstr>
      <vt:lpstr>UNITARIO_7</vt:lpstr>
      <vt:lpstr>UNITARIO_8</vt:lpstr>
      <vt:lpstr>UNITARIO_9</vt:lpstr>
      <vt:lpstr>'1_ENTREGA'!Z_0DF4D8E0_70F8_43CF_A6D4_A84D04F4D812_.wvu.PrintArea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usuario</cp:lastModifiedBy>
  <dcterms:created xsi:type="dcterms:W3CDTF">2013-08-04T21:27:49Z</dcterms:created>
  <dcterms:modified xsi:type="dcterms:W3CDTF">2021-05-20T13:30:46Z</dcterms:modified>
</cp:coreProperties>
</file>