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LORIA\SEGUROS\2020\Apertura\"/>
    </mc:Choice>
  </mc:AlternateContent>
  <bookViews>
    <workbookView xWindow="0" yWindow="0" windowWidth="21600" windowHeight="9030" tabRatio="644"/>
  </bookViews>
  <sheets>
    <sheet name="ACUMULADA" sheetId="3" r:id="rId1"/>
    <sheet name="DETALLE " sheetId="4" r:id="rId2"/>
  </sheets>
  <calcPr calcId="162913"/>
</workbook>
</file>

<file path=xl/calcChain.xml><?xml version="1.0" encoding="utf-8"?>
<calcChain xmlns="http://schemas.openxmlformats.org/spreadsheetml/2006/main">
  <c r="J14" i="3" l="1"/>
  <c r="J33" i="3" l="1"/>
  <c r="E33" i="3"/>
  <c r="D33" i="3"/>
  <c r="J25" i="3"/>
  <c r="G147" i="4" l="1"/>
  <c r="G152" i="4" s="1"/>
  <c r="D152" i="4"/>
  <c r="D131" i="4"/>
  <c r="G131" i="4"/>
  <c r="D137" i="4"/>
  <c r="G136" i="4"/>
  <c r="G137" i="4" s="1"/>
  <c r="G122" i="4"/>
  <c r="G109" i="4"/>
  <c r="D109" i="4"/>
  <c r="C77" i="4"/>
  <c r="C76" i="4"/>
  <c r="F76" i="4" s="1"/>
  <c r="C74" i="4"/>
  <c r="C78" i="4" s="1"/>
  <c r="F57" i="4"/>
  <c r="C52" i="4"/>
  <c r="F50" i="4"/>
  <c r="F47" i="4"/>
  <c r="F43" i="4"/>
  <c r="F41" i="4"/>
  <c r="F40" i="4"/>
  <c r="F26" i="4"/>
  <c r="C26" i="4"/>
  <c r="F21" i="4"/>
  <c r="C21" i="4"/>
  <c r="F16" i="4"/>
  <c r="F32" i="4" s="1"/>
  <c r="C16" i="4"/>
  <c r="F11" i="4"/>
  <c r="C11" i="4"/>
  <c r="C32" i="4" l="1"/>
  <c r="F78" i="4"/>
  <c r="F52" i="4"/>
  <c r="D31" i="3"/>
  <c r="H31" i="3"/>
  <c r="G31" i="3"/>
  <c r="J13" i="3"/>
  <c r="H14" i="3"/>
  <c r="G14" i="3"/>
  <c r="F14" i="3"/>
  <c r="J31" i="3" l="1"/>
  <c r="E14" i="3" l="1"/>
  <c r="E26" i="3"/>
  <c r="J24" i="3"/>
  <c r="H26" i="3" l="1"/>
  <c r="G26" i="3"/>
  <c r="F26" i="3" l="1"/>
  <c r="J12" i="3" l="1"/>
  <c r="D23" i="3"/>
  <c r="J23" i="3" l="1"/>
  <c r="J11" i="3"/>
  <c r="D10" i="3"/>
  <c r="D14" i="3" s="1"/>
  <c r="D22" i="3"/>
  <c r="D26" i="3" s="1"/>
  <c r="J26" i="3" l="1"/>
  <c r="J10" i="3" l="1"/>
  <c r="J7" i="3" l="1"/>
  <c r="J8" i="3"/>
  <c r="J9" i="3"/>
  <c r="J6" i="3"/>
</calcChain>
</file>

<file path=xl/sharedStrings.xml><?xml version="1.0" encoding="utf-8"?>
<sst xmlns="http://schemas.openxmlformats.org/spreadsheetml/2006/main" count="227" uniqueCount="47">
  <si>
    <t>FBU</t>
  </si>
  <si>
    <t>VIGENCIA</t>
  </si>
  <si>
    <t>PRIMAS</t>
  </si>
  <si>
    <t>SINIESTROS</t>
  </si>
  <si>
    <t>SINIESTRALIDAD</t>
  </si>
  <si>
    <t>2011- 2012</t>
  </si>
  <si>
    <t>2012-2013</t>
  </si>
  <si>
    <t>2013-2014</t>
  </si>
  <si>
    <t>2014-2015</t>
  </si>
  <si>
    <t>FRV</t>
  </si>
  <si>
    <t xml:space="preserve"> $                          -   </t>
  </si>
  <si>
    <t xml:space="preserve"> $                          -   </t>
  </si>
  <si>
    <t>2015-2016</t>
  </si>
  <si>
    <t>ACUMULADO FBU</t>
  </si>
  <si>
    <t>ACUMULADO FRV</t>
  </si>
  <si>
    <t>ACUMULADO FBU + FRV</t>
  </si>
  <si>
    <t>ANEXO No 8</t>
  </si>
  <si>
    <t>VIDA</t>
  </si>
  <si>
    <t>ITP</t>
  </si>
  <si>
    <t>AMPARO AFECTADO</t>
  </si>
  <si>
    <t>No. CASOS</t>
  </si>
  <si>
    <t>2019 (corte 30/09/2019)</t>
  </si>
  <si>
    <t>FRC</t>
  </si>
  <si>
    <t>INFORMACIÓN SINIESTRAL ACUMULADA</t>
  </si>
  <si>
    <t>DETALLE DE LOS SINIESTROS</t>
  </si>
  <si>
    <t>DEFUNCIÓN</t>
  </si>
  <si>
    <t>RECLAMACIÓN</t>
  </si>
  <si>
    <t>VALOR PAGADO</t>
  </si>
  <si>
    <t>Vida</t>
  </si>
  <si>
    <t>Incapacidad Total y permanente</t>
  </si>
  <si>
    <t>Total  2013</t>
  </si>
  <si>
    <t>Total  2015</t>
  </si>
  <si>
    <t xml:space="preserve">ITP  </t>
  </si>
  <si>
    <t>Total  2016</t>
  </si>
  <si>
    <t>EDAD</t>
  </si>
  <si>
    <t>Total  2017</t>
  </si>
  <si>
    <t>FBU 2018</t>
  </si>
  <si>
    <t>FBU  2012- 2013</t>
  </si>
  <si>
    <t>FBU  2013-2014</t>
  </si>
  <si>
    <t>FBU  2014 - 2015</t>
  </si>
  <si>
    <t>FBU  2015 - 2016</t>
  </si>
  <si>
    <t>FBU  2017</t>
  </si>
  <si>
    <t>Total  a 30/09/2019</t>
  </si>
  <si>
    <t>FRV 2018</t>
  </si>
  <si>
    <t>Total  2018</t>
  </si>
  <si>
    <t>FBU Actualizado al 30/09/2019</t>
  </si>
  <si>
    <t>VALOR RECLAMADO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</si>
</sst>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\ * #,##0_);_(&quot;$&quot;\ * \(#,##0\);_(&quot;$&quot;\ * &quot;-&quot;??_);_(@_)"/>
    <numFmt numFmtId="167" formatCode="0.0%"/>
    <numFmt numFmtId="168" formatCode="#,##0_ ;\-#,##0\ "/>
    <numFmt numFmtId="169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000000"/>
      <name val="Century Gothic"/>
      <family val="2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Calibri"/>
      <family val="2"/>
    </font>
    <font>
      <b/>
      <sz val="10"/>
      <color theme="1"/>
      <name val="Times New Roman"/>
      <family val="1"/>
    </font>
    <font>
      <sz val="11"/>
      <name val="Calibri"/>
      <family val="2"/>
      <scheme val="minor"/>
    </font>
    <font>
      <sz val="10"/>
      <color theme="1"/>
      <name val="Verdana"/>
      <family val="2"/>
    </font>
    <font>
      <sz val="10"/>
      <name val="Verdana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166" fontId="0" fillId="0" borderId="1" xfId="2" applyNumberFormat="1" applyFont="1" applyBorder="1"/>
    <xf numFmtId="9" fontId="0" fillId="0" borderId="0" xfId="3" applyFont="1"/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6" fontId="7" fillId="0" borderId="1" xfId="2" applyNumberFormat="1" applyFont="1" applyFill="1" applyBorder="1"/>
    <xf numFmtId="166" fontId="0" fillId="0" borderId="1" xfId="2" applyNumberFormat="1" applyFont="1" applyFill="1" applyBorder="1"/>
    <xf numFmtId="167" fontId="0" fillId="0" borderId="1" xfId="3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166" fontId="0" fillId="0" borderId="0" xfId="0" applyNumberFormat="1"/>
    <xf numFmtId="166" fontId="0" fillId="0" borderId="0" xfId="2" applyNumberFormat="1" applyFont="1" applyBorder="1"/>
    <xf numFmtId="167" fontId="4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/>
    <xf numFmtId="167" fontId="8" fillId="0" borderId="1" xfId="3" applyNumberFormat="1" applyFont="1" applyBorder="1" applyAlignment="1">
      <alignment horizontal="center"/>
    </xf>
    <xf numFmtId="166" fontId="8" fillId="0" borderId="1" xfId="0" applyNumberFormat="1" applyFont="1" applyBorder="1"/>
    <xf numFmtId="0" fontId="9" fillId="0" borderId="0" xfId="0" applyFont="1" applyAlignment="1">
      <alignment horizontal="center" vertical="center"/>
    </xf>
    <xf numFmtId="166" fontId="8" fillId="0" borderId="0" xfId="0" applyNumberFormat="1" applyFont="1" applyBorder="1"/>
    <xf numFmtId="3" fontId="7" fillId="0" borderId="1" xfId="2" applyNumberFormat="1" applyFont="1" applyFill="1" applyBorder="1" applyAlignment="1">
      <alignment horizontal="center"/>
    </xf>
    <xf numFmtId="3" fontId="10" fillId="0" borderId="1" xfId="2" applyNumberFormat="1" applyFont="1" applyFill="1" applyBorder="1" applyAlignment="1">
      <alignment horizontal="center"/>
    </xf>
    <xf numFmtId="3" fontId="10" fillId="0" borderId="0" xfId="2" applyNumberFormat="1" applyFont="1" applyFill="1" applyBorder="1" applyAlignment="1">
      <alignment horizontal="center"/>
    </xf>
    <xf numFmtId="166" fontId="8" fillId="0" borderId="0" xfId="2" applyNumberFormat="1" applyFont="1" applyBorder="1"/>
    <xf numFmtId="166" fontId="10" fillId="0" borderId="0" xfId="2" applyNumberFormat="1" applyFont="1" applyFill="1" applyBorder="1"/>
    <xf numFmtId="167" fontId="8" fillId="0" borderId="0" xfId="3" applyNumberFormat="1" applyFont="1" applyBorder="1" applyAlignment="1">
      <alignment horizontal="center"/>
    </xf>
    <xf numFmtId="0" fontId="0" fillId="0" borderId="0" xfId="0" applyBorder="1"/>
    <xf numFmtId="0" fontId="8" fillId="0" borderId="0" xfId="0" applyFont="1" applyBorder="1"/>
    <xf numFmtId="166" fontId="7" fillId="0" borderId="2" xfId="2" applyNumberFormat="1" applyFont="1" applyFill="1" applyBorder="1"/>
    <xf numFmtId="3" fontId="7" fillId="0" borderId="2" xfId="2" applyNumberFormat="1" applyFont="1" applyFill="1" applyBorder="1" applyAlignment="1">
      <alignment horizontal="center"/>
    </xf>
    <xf numFmtId="166" fontId="8" fillId="0" borderId="3" xfId="2" applyNumberFormat="1" applyFont="1" applyBorder="1"/>
    <xf numFmtId="166" fontId="10" fillId="0" borderId="3" xfId="2" applyNumberFormat="1" applyFont="1" applyFill="1" applyBorder="1"/>
    <xf numFmtId="3" fontId="10" fillId="0" borderId="3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0" applyFont="1" applyBorder="1" applyAlignment="1">
      <alignment vertical="center"/>
    </xf>
    <xf numFmtId="167" fontId="4" fillId="0" borderId="0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0" fillId="0" borderId="1" xfId="0" applyFont="1" applyBorder="1"/>
    <xf numFmtId="3" fontId="0" fillId="0" borderId="1" xfId="0" applyNumberFormat="1" applyFont="1" applyBorder="1"/>
    <xf numFmtId="15" fontId="12" fillId="0" borderId="1" xfId="0" applyNumberFormat="1" applyFont="1" applyFill="1" applyBorder="1" applyAlignment="1">
      <alignment horizontal="center"/>
    </xf>
    <xf numFmtId="15" fontId="12" fillId="0" borderId="2" xfId="0" applyNumberFormat="1" applyFont="1" applyFill="1" applyBorder="1" applyAlignment="1">
      <alignment horizontal="center"/>
    </xf>
    <xf numFmtId="3" fontId="8" fillId="4" borderId="1" xfId="0" applyNumberFormat="1" applyFont="1" applyFill="1" applyBorder="1"/>
    <xf numFmtId="3" fontId="8" fillId="5" borderId="0" xfId="0" applyNumberFormat="1" applyFont="1" applyFill="1" applyBorder="1"/>
    <xf numFmtId="3" fontId="8" fillId="5" borderId="0" xfId="0" applyNumberFormat="1" applyFont="1" applyFill="1" applyBorder="1" applyAlignment="1">
      <alignment horizontal="center"/>
    </xf>
    <xf numFmtId="0" fontId="0" fillId="0" borderId="0" xfId="0" applyFont="1"/>
    <xf numFmtId="3" fontId="13" fillId="0" borderId="1" xfId="0" applyNumberFormat="1" applyFont="1" applyBorder="1"/>
    <xf numFmtId="15" fontId="14" fillId="0" borderId="1" xfId="0" applyNumberFormat="1" applyFont="1" applyFill="1" applyBorder="1" applyAlignment="1">
      <alignment horizontal="center"/>
    </xf>
    <xf numFmtId="3" fontId="13" fillId="0" borderId="2" xfId="0" applyNumberFormat="1" applyFont="1" applyBorder="1"/>
    <xf numFmtId="15" fontId="14" fillId="0" borderId="2" xfId="0" applyNumberFormat="1" applyFont="1" applyFill="1" applyBorder="1" applyAlignment="1">
      <alignment horizontal="center"/>
    </xf>
    <xf numFmtId="3" fontId="13" fillId="0" borderId="1" xfId="0" applyNumberFormat="1" applyFont="1" applyFill="1" applyBorder="1"/>
    <xf numFmtId="168" fontId="13" fillId="0" borderId="2" xfId="2" applyNumberFormat="1" applyFont="1" applyFill="1" applyBorder="1"/>
    <xf numFmtId="3" fontId="13" fillId="0" borderId="2" xfId="0" applyNumberFormat="1" applyFont="1" applyFill="1" applyBorder="1"/>
    <xf numFmtId="168" fontId="13" fillId="0" borderId="2" xfId="2" applyNumberFormat="1" applyFont="1" applyBorder="1"/>
    <xf numFmtId="168" fontId="14" fillId="0" borderId="1" xfId="2" applyNumberFormat="1" applyFont="1" applyFill="1" applyBorder="1" applyAlignment="1">
      <alignment horizontal="center"/>
    </xf>
    <xf numFmtId="169" fontId="6" fillId="0" borderId="1" xfId="4" applyNumberFormat="1" applyFont="1" applyBorder="1"/>
    <xf numFmtId="169" fontId="0" fillId="0" borderId="1" xfId="0" applyNumberFormat="1" applyBorder="1"/>
    <xf numFmtId="0" fontId="0" fillId="5" borderId="0" xfId="0" applyFill="1"/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4" fontId="15" fillId="5" borderId="1" xfId="0" applyNumberFormat="1" applyFont="1" applyFill="1" applyBorder="1" applyAlignment="1">
      <alignment horizontal="left"/>
    </xf>
    <xf numFmtId="0" fontId="15" fillId="5" borderId="1" xfId="0" applyFont="1" applyFill="1" applyBorder="1" applyAlignment="1">
      <alignment horizontal="center"/>
    </xf>
    <xf numFmtId="169" fontId="15" fillId="5" borderId="1" xfId="4" applyNumberFormat="1" applyFont="1" applyFill="1" applyBorder="1"/>
    <xf numFmtId="14" fontId="15" fillId="5" borderId="1" xfId="0" applyNumberFormat="1" applyFont="1" applyFill="1" applyBorder="1" applyAlignment="1">
      <alignment horizontal="center"/>
    </xf>
    <xf numFmtId="169" fontId="15" fillId="5" borderId="1" xfId="0" applyNumberFormat="1" applyFont="1" applyFill="1" applyBorder="1"/>
    <xf numFmtId="0" fontId="15" fillId="5" borderId="4" xfId="0" applyFont="1" applyFill="1" applyBorder="1" applyAlignment="1">
      <alignment horizontal="center"/>
    </xf>
    <xf numFmtId="3" fontId="8" fillId="4" borderId="4" xfId="0" applyNumberFormat="1" applyFont="1" applyFill="1" applyBorder="1" applyAlignment="1"/>
    <xf numFmtId="3" fontId="8" fillId="4" borderId="5" xfId="0" applyNumberFormat="1" applyFont="1" applyFill="1" applyBorder="1" applyAlignment="1"/>
    <xf numFmtId="14" fontId="0" fillId="5" borderId="1" xfId="0" applyNumberForma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169" fontId="6" fillId="5" borderId="1" xfId="4" applyNumberFormat="1" applyFont="1" applyFill="1" applyBorder="1"/>
    <xf numFmtId="14" fontId="0" fillId="5" borderId="1" xfId="0" applyNumberFormat="1" applyFill="1" applyBorder="1" applyAlignment="1">
      <alignment horizontal="center"/>
    </xf>
    <xf numFmtId="169" fontId="6" fillId="5" borderId="5" xfId="4" applyNumberFormat="1" applyFont="1" applyFill="1" applyBorder="1"/>
    <xf numFmtId="0" fontId="8" fillId="5" borderId="0" xfId="0" applyFont="1" applyFill="1" applyBorder="1" applyAlignment="1">
      <alignment horizontal="center" wrapText="1"/>
    </xf>
    <xf numFmtId="169" fontId="6" fillId="5" borderId="0" xfId="4" applyNumberFormat="1" applyFont="1" applyFill="1" applyBorder="1"/>
    <xf numFmtId="0" fontId="8" fillId="3" borderId="1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3" fontId="8" fillId="4" borderId="1" xfId="0" applyNumberFormat="1" applyFont="1" applyFill="1" applyBorder="1" applyAlignment="1">
      <alignment horizontal="center"/>
    </xf>
    <xf numFmtId="14" fontId="8" fillId="4" borderId="4" xfId="0" applyNumberFormat="1" applyFont="1" applyFill="1" applyBorder="1" applyAlignment="1">
      <alignment horizontal="center"/>
    </xf>
    <xf numFmtId="14" fontId="8" fillId="4" borderId="6" xfId="0" applyNumberFormat="1" applyFont="1" applyFill="1" applyBorder="1" applyAlignment="1">
      <alignment horizontal="center"/>
    </xf>
    <xf numFmtId="14" fontId="8" fillId="4" borderId="5" xfId="0" applyNumberFormat="1" applyFont="1" applyFill="1" applyBorder="1" applyAlignment="1">
      <alignment horizontal="center"/>
    </xf>
  </cellXfs>
  <cellStyles count="5">
    <cellStyle name="Millares" xfId="4" builtinId="3"/>
    <cellStyle name="Moneda" xfId="2" builtinId="4"/>
    <cellStyle name="Normal" xfId="0" builtinId="0"/>
    <cellStyle name="Normal 3" xfId="1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showGridLines="0" tabSelected="1" workbookViewId="0">
      <selection activeCell="J33" sqref="J33"/>
    </sheetView>
  </sheetViews>
  <sheetFormatPr baseColWidth="10" defaultRowHeight="15" x14ac:dyDescent="0.25"/>
  <cols>
    <col min="1" max="1" width="1.85546875" customWidth="1"/>
    <col min="2" max="2" width="5.85546875" customWidth="1"/>
    <col min="3" max="3" width="22" bestFit="1" customWidth="1"/>
    <col min="4" max="4" width="16" customWidth="1"/>
    <col min="5" max="5" width="15.85546875" customWidth="1"/>
    <col min="6" max="6" width="10.42578125" bestFit="1" customWidth="1"/>
    <col min="7" max="8" width="10" customWidth="1"/>
    <col min="9" max="9" width="2.85546875" customWidth="1"/>
    <col min="10" max="10" width="17.28515625" customWidth="1"/>
    <col min="11" max="11" width="1.7109375" customWidth="1"/>
    <col min="13" max="13" width="14" bestFit="1" customWidth="1"/>
  </cols>
  <sheetData>
    <row r="1" spans="2:13" x14ac:dyDescent="0.25">
      <c r="B1" s="81" t="s">
        <v>16</v>
      </c>
      <c r="C1" s="81"/>
      <c r="D1" s="81"/>
      <c r="E1" s="81"/>
      <c r="F1" s="81"/>
      <c r="G1" s="81"/>
      <c r="H1" s="81"/>
      <c r="I1" s="81"/>
      <c r="J1" s="81"/>
    </row>
    <row r="2" spans="2:13" x14ac:dyDescent="0.25">
      <c r="B2" s="81" t="s">
        <v>23</v>
      </c>
      <c r="C2" s="81"/>
      <c r="D2" s="81"/>
      <c r="E2" s="81"/>
      <c r="F2" s="81"/>
      <c r="G2" s="81"/>
      <c r="H2" s="81"/>
      <c r="I2" s="81"/>
      <c r="J2" s="81"/>
    </row>
    <row r="3" spans="2:13" x14ac:dyDescent="0.25">
      <c r="B3" s="21"/>
      <c r="C3" s="21"/>
      <c r="D3" s="21"/>
      <c r="E3" s="21"/>
      <c r="F3" s="21"/>
      <c r="G3" s="21"/>
      <c r="H3" s="21"/>
      <c r="I3" s="21"/>
      <c r="J3" s="21"/>
    </row>
    <row r="4" spans="2:13" x14ac:dyDescent="0.25">
      <c r="B4" s="1"/>
      <c r="G4" s="80" t="s">
        <v>19</v>
      </c>
      <c r="H4" s="80"/>
    </row>
    <row r="5" spans="2:13" x14ac:dyDescent="0.25">
      <c r="B5" s="82" t="s">
        <v>0</v>
      </c>
      <c r="C5" s="5" t="s">
        <v>1</v>
      </c>
      <c r="D5" s="5" t="s">
        <v>2</v>
      </c>
      <c r="E5" s="5" t="s">
        <v>3</v>
      </c>
      <c r="F5" s="5" t="s">
        <v>20</v>
      </c>
      <c r="G5" s="5" t="s">
        <v>17</v>
      </c>
      <c r="H5" s="5" t="s">
        <v>18</v>
      </c>
      <c r="I5" s="2"/>
      <c r="J5" s="5" t="s">
        <v>4</v>
      </c>
    </row>
    <row r="6" spans="2:13" x14ac:dyDescent="0.25">
      <c r="B6" s="82"/>
      <c r="C6" s="6" t="s">
        <v>5</v>
      </c>
      <c r="D6" s="3">
        <v>524733929</v>
      </c>
      <c r="E6" s="10">
        <v>250254111</v>
      </c>
      <c r="F6" s="23"/>
      <c r="G6" s="23"/>
      <c r="H6" s="23"/>
      <c r="I6" s="2"/>
      <c r="J6" s="11">
        <f>E6/D6</f>
        <v>0.47691619918101391</v>
      </c>
      <c r="L6" s="4"/>
    </row>
    <row r="7" spans="2:13" x14ac:dyDescent="0.25">
      <c r="B7" s="82"/>
      <c r="C7" s="6" t="s">
        <v>6</v>
      </c>
      <c r="D7" s="3">
        <v>414368840</v>
      </c>
      <c r="E7" s="10">
        <v>168634108</v>
      </c>
      <c r="F7" s="23">
        <v>6</v>
      </c>
      <c r="G7" s="23">
        <v>5</v>
      </c>
      <c r="H7" s="23">
        <v>1</v>
      </c>
      <c r="I7" s="2"/>
      <c r="J7" s="11">
        <f t="shared" ref="J7:J14" si="0">E7/D7</f>
        <v>0.40696618983222771</v>
      </c>
      <c r="L7" s="4"/>
    </row>
    <row r="8" spans="2:13" x14ac:dyDescent="0.25">
      <c r="B8" s="82"/>
      <c r="C8" s="6" t="s">
        <v>7</v>
      </c>
      <c r="D8" s="3">
        <v>675975575</v>
      </c>
      <c r="E8" s="10">
        <v>551054788</v>
      </c>
      <c r="F8" s="23">
        <v>16</v>
      </c>
      <c r="G8" s="23">
        <v>16</v>
      </c>
      <c r="H8" s="23">
        <v>0</v>
      </c>
      <c r="I8" s="2"/>
      <c r="J8" s="11">
        <f t="shared" si="0"/>
        <v>0.81519925923358993</v>
      </c>
      <c r="L8" s="4"/>
    </row>
    <row r="9" spans="2:13" x14ac:dyDescent="0.25">
      <c r="B9" s="82"/>
      <c r="C9" s="6" t="s">
        <v>8</v>
      </c>
      <c r="D9" s="3">
        <v>619743032</v>
      </c>
      <c r="E9" s="10">
        <v>434735089</v>
      </c>
      <c r="F9" s="23">
        <v>15</v>
      </c>
      <c r="G9" s="23">
        <v>15</v>
      </c>
      <c r="H9" s="23">
        <v>0</v>
      </c>
      <c r="I9" s="2"/>
      <c r="J9" s="11">
        <f t="shared" si="0"/>
        <v>0.70147636448133555</v>
      </c>
      <c r="L9" s="4"/>
    </row>
    <row r="10" spans="2:13" x14ac:dyDescent="0.25">
      <c r="B10" s="82"/>
      <c r="C10" s="6" t="s">
        <v>12</v>
      </c>
      <c r="D10" s="3">
        <f>684533092+59820176</f>
        <v>744353268</v>
      </c>
      <c r="E10" s="9">
        <v>654244093</v>
      </c>
      <c r="F10" s="23">
        <v>21</v>
      </c>
      <c r="G10" s="23">
        <v>20</v>
      </c>
      <c r="H10" s="23">
        <v>1</v>
      </c>
      <c r="I10" s="2"/>
      <c r="J10" s="11">
        <f t="shared" si="0"/>
        <v>0.87894299807117926</v>
      </c>
      <c r="L10" s="4"/>
    </row>
    <row r="11" spans="2:13" x14ac:dyDescent="0.25">
      <c r="B11" s="82"/>
      <c r="C11" s="8">
        <v>2017</v>
      </c>
      <c r="D11" s="3">
        <v>913642441</v>
      </c>
      <c r="E11" s="9">
        <v>729917116</v>
      </c>
      <c r="F11" s="23">
        <v>26</v>
      </c>
      <c r="G11" s="23">
        <v>25</v>
      </c>
      <c r="H11" s="23">
        <v>1</v>
      </c>
      <c r="I11" s="2"/>
      <c r="J11" s="11">
        <f t="shared" si="0"/>
        <v>0.79890894210331453</v>
      </c>
      <c r="L11" s="4"/>
    </row>
    <row r="12" spans="2:13" x14ac:dyDescent="0.25">
      <c r="B12" s="82"/>
      <c r="C12" s="37">
        <v>2018</v>
      </c>
      <c r="D12" s="14">
        <v>926157183</v>
      </c>
      <c r="E12" s="31">
        <v>700465390</v>
      </c>
      <c r="F12" s="32">
        <v>14</v>
      </c>
      <c r="G12" s="32">
        <v>14</v>
      </c>
      <c r="H12" s="32">
        <v>0</v>
      </c>
      <c r="I12" s="2"/>
      <c r="J12" s="11">
        <f t="shared" si="0"/>
        <v>0.75631372606867753</v>
      </c>
      <c r="L12" s="4"/>
    </row>
    <row r="13" spans="2:13" x14ac:dyDescent="0.25">
      <c r="B13" s="82"/>
      <c r="C13" s="8" t="s">
        <v>21</v>
      </c>
      <c r="D13" s="3">
        <v>746155199</v>
      </c>
      <c r="E13" s="9">
        <v>492675389</v>
      </c>
      <c r="F13" s="23">
        <v>10</v>
      </c>
      <c r="G13" s="23">
        <v>10</v>
      </c>
      <c r="H13" s="23">
        <v>0</v>
      </c>
      <c r="I13" s="2"/>
      <c r="J13" s="11">
        <f t="shared" si="0"/>
        <v>0.6602854066557271</v>
      </c>
      <c r="L13" s="4"/>
    </row>
    <row r="14" spans="2:13" x14ac:dyDescent="0.25">
      <c r="B14" s="12"/>
      <c r="C14" s="16" t="s">
        <v>13</v>
      </c>
      <c r="D14" s="33">
        <f>SUM(D6:D13)</f>
        <v>5565129467</v>
      </c>
      <c r="E14" s="34">
        <f>SUM(E6:E13)</f>
        <v>3981980084</v>
      </c>
      <c r="F14" s="35">
        <f>SUM(F6:F13)</f>
        <v>108</v>
      </c>
      <c r="G14" s="35">
        <f>SUM(G6:G13)</f>
        <v>105</v>
      </c>
      <c r="H14" s="35">
        <f>SUM(H6:H13)</f>
        <v>3</v>
      </c>
      <c r="I14" s="18"/>
      <c r="J14" s="19">
        <f>E14/D14</f>
        <v>0.71552335082449936</v>
      </c>
      <c r="L14" s="4"/>
      <c r="M14" s="13"/>
    </row>
    <row r="15" spans="2:13" x14ac:dyDescent="0.25">
      <c r="B15" s="12"/>
      <c r="C15" s="16"/>
      <c r="D15" s="26"/>
      <c r="E15" s="27"/>
      <c r="F15" s="25"/>
      <c r="G15" s="25"/>
      <c r="H15" s="25"/>
      <c r="I15" s="18"/>
      <c r="J15" s="28"/>
      <c r="L15" s="4"/>
      <c r="M15" s="13"/>
    </row>
    <row r="16" spans="2:13" x14ac:dyDescent="0.25">
      <c r="B16" s="2"/>
      <c r="C16" s="2"/>
      <c r="D16" s="2"/>
      <c r="E16" s="2"/>
      <c r="F16" s="2"/>
      <c r="G16" s="80" t="s">
        <v>19</v>
      </c>
      <c r="H16" s="80"/>
      <c r="I16" s="2"/>
      <c r="J16" s="2"/>
      <c r="M16" s="13"/>
    </row>
    <row r="17" spans="2:13" x14ac:dyDescent="0.25">
      <c r="B17" s="82" t="s">
        <v>9</v>
      </c>
      <c r="C17" s="5" t="s">
        <v>1</v>
      </c>
      <c r="D17" s="5" t="s">
        <v>2</v>
      </c>
      <c r="E17" s="5" t="s">
        <v>4</v>
      </c>
      <c r="F17" s="5" t="s">
        <v>20</v>
      </c>
      <c r="G17" s="5" t="s">
        <v>17</v>
      </c>
      <c r="H17" s="5" t="s">
        <v>18</v>
      </c>
      <c r="I17" s="2"/>
      <c r="J17" s="5" t="s">
        <v>4</v>
      </c>
      <c r="M17" s="13"/>
    </row>
    <row r="18" spans="2:13" x14ac:dyDescent="0.25">
      <c r="B18" s="82"/>
      <c r="C18" s="6" t="s">
        <v>5</v>
      </c>
      <c r="D18" s="3">
        <v>17078296</v>
      </c>
      <c r="E18" s="7" t="s">
        <v>10</v>
      </c>
      <c r="F18" s="8">
        <v>0</v>
      </c>
      <c r="G18" s="8">
        <v>0</v>
      </c>
      <c r="H18" s="8">
        <v>0</v>
      </c>
      <c r="I18" s="2"/>
      <c r="J18" s="15">
        <v>0</v>
      </c>
    </row>
    <row r="19" spans="2:13" x14ac:dyDescent="0.25">
      <c r="B19" s="82"/>
      <c r="C19" s="6" t="s">
        <v>6</v>
      </c>
      <c r="D19" s="3">
        <v>13345230</v>
      </c>
      <c r="E19" s="7" t="s">
        <v>10</v>
      </c>
      <c r="F19" s="8">
        <v>0</v>
      </c>
      <c r="G19" s="8">
        <v>0</v>
      </c>
      <c r="H19" s="8">
        <v>0</v>
      </c>
      <c r="I19" s="2"/>
      <c r="J19" s="15">
        <v>0</v>
      </c>
    </row>
    <row r="20" spans="2:13" x14ac:dyDescent="0.25">
      <c r="B20" s="82"/>
      <c r="C20" s="6" t="s">
        <v>7</v>
      </c>
      <c r="D20" s="3">
        <v>15897033</v>
      </c>
      <c r="E20" s="7" t="s">
        <v>10</v>
      </c>
      <c r="F20" s="8">
        <v>0</v>
      </c>
      <c r="G20" s="8">
        <v>0</v>
      </c>
      <c r="H20" s="8">
        <v>0</v>
      </c>
      <c r="I20" s="2"/>
      <c r="J20" s="15">
        <v>0</v>
      </c>
    </row>
    <row r="21" spans="2:13" x14ac:dyDescent="0.25">
      <c r="B21" s="82"/>
      <c r="C21" s="6" t="s">
        <v>8</v>
      </c>
      <c r="D21" s="3">
        <v>17636623</v>
      </c>
      <c r="E21" s="7" t="s">
        <v>11</v>
      </c>
      <c r="F21" s="8">
        <v>0</v>
      </c>
      <c r="G21" s="8">
        <v>0</v>
      </c>
      <c r="H21" s="8">
        <v>0</v>
      </c>
      <c r="I21" s="2"/>
      <c r="J21" s="15">
        <v>0</v>
      </c>
    </row>
    <row r="22" spans="2:13" x14ac:dyDescent="0.25">
      <c r="B22" s="82"/>
      <c r="C22" s="8" t="s">
        <v>12</v>
      </c>
      <c r="D22" s="3">
        <f>18349744+1596888</f>
        <v>19946632</v>
      </c>
      <c r="E22" s="7" t="s">
        <v>11</v>
      </c>
      <c r="F22" s="23">
        <v>0</v>
      </c>
      <c r="G22" s="23">
        <v>0</v>
      </c>
      <c r="H22" s="23">
        <v>0</v>
      </c>
      <c r="I22" s="2"/>
      <c r="J22" s="15">
        <v>0</v>
      </c>
    </row>
    <row r="23" spans="2:13" x14ac:dyDescent="0.25">
      <c r="B23" s="82"/>
      <c r="C23" s="8">
        <v>2017</v>
      </c>
      <c r="D23" s="3">
        <f>22128809+1320983</f>
        <v>23449792</v>
      </c>
      <c r="E23" s="9">
        <v>0</v>
      </c>
      <c r="F23" s="23">
        <v>0</v>
      </c>
      <c r="G23" s="23">
        <v>0</v>
      </c>
      <c r="H23" s="23">
        <v>0</v>
      </c>
      <c r="I23" s="2"/>
      <c r="J23" s="11">
        <f t="shared" ref="J23:J26" si="1">E23/D23</f>
        <v>0</v>
      </c>
    </row>
    <row r="24" spans="2:13" x14ac:dyDescent="0.25">
      <c r="B24" s="82"/>
      <c r="C24" s="36">
        <v>2018</v>
      </c>
      <c r="D24" s="3">
        <v>22792185</v>
      </c>
      <c r="E24" s="9">
        <v>24104252</v>
      </c>
      <c r="F24" s="23">
        <v>1</v>
      </c>
      <c r="G24" s="23">
        <v>1</v>
      </c>
      <c r="H24" s="23">
        <v>0</v>
      </c>
      <c r="I24" s="2"/>
      <c r="J24" s="11">
        <f>E24/D24</f>
        <v>1.0575665299312023</v>
      </c>
    </row>
    <row r="25" spans="2:13" x14ac:dyDescent="0.25">
      <c r="B25" s="82"/>
      <c r="C25" s="8" t="s">
        <v>21</v>
      </c>
      <c r="D25" s="3">
        <v>19272430</v>
      </c>
      <c r="E25" s="9">
        <v>0</v>
      </c>
      <c r="F25" s="38"/>
      <c r="G25" s="38"/>
      <c r="H25" s="38"/>
      <c r="J25" s="11">
        <f>E25/D25</f>
        <v>0</v>
      </c>
    </row>
    <row r="26" spans="2:13" s="29" customFormat="1" x14ac:dyDescent="0.25">
      <c r="C26" s="17" t="s">
        <v>14</v>
      </c>
      <c r="D26" s="20">
        <f>SUM(D18:D25)</f>
        <v>149418221</v>
      </c>
      <c r="E26" s="20">
        <f>SUM(E18:E25)</f>
        <v>24104252</v>
      </c>
      <c r="F26" s="24">
        <f>SUM(F18:F24)</f>
        <v>1</v>
      </c>
      <c r="G26" s="24">
        <f>SUM(G24)</f>
        <v>1</v>
      </c>
      <c r="H26" s="24">
        <f>SUM(H24)</f>
        <v>0</v>
      </c>
      <c r="I26" s="22"/>
      <c r="J26" s="19">
        <f t="shared" si="1"/>
        <v>0.16132069997005252</v>
      </c>
    </row>
    <row r="27" spans="2:13" s="29" customFormat="1" x14ac:dyDescent="0.25">
      <c r="C27" s="17"/>
      <c r="D27" s="22"/>
      <c r="E27" s="22"/>
      <c r="F27" s="25"/>
      <c r="G27" s="25"/>
      <c r="H27" s="25"/>
      <c r="I27" s="22"/>
      <c r="J27" s="28"/>
    </row>
    <row r="28" spans="2:13" s="29" customFormat="1" x14ac:dyDescent="0.25">
      <c r="C28" s="2"/>
      <c r="D28" s="2"/>
      <c r="E28" s="2"/>
      <c r="F28" s="2"/>
      <c r="G28" s="80" t="s">
        <v>19</v>
      </c>
      <c r="H28" s="80"/>
      <c r="I28" s="2"/>
      <c r="J28" s="2"/>
    </row>
    <row r="29" spans="2:13" s="29" customFormat="1" x14ac:dyDescent="0.25">
      <c r="C29" s="5" t="s">
        <v>1</v>
      </c>
      <c r="D29" s="5" t="s">
        <v>2</v>
      </c>
      <c r="E29" s="5" t="s">
        <v>4</v>
      </c>
      <c r="F29" s="5" t="s">
        <v>20</v>
      </c>
      <c r="G29" s="5" t="s">
        <v>17</v>
      </c>
      <c r="H29" s="5" t="s">
        <v>18</v>
      </c>
      <c r="I29" s="2"/>
      <c r="J29" s="5" t="s">
        <v>4</v>
      </c>
    </row>
    <row r="30" spans="2:13" s="29" customFormat="1" x14ac:dyDescent="0.25">
      <c r="B30" s="38" t="s">
        <v>22</v>
      </c>
      <c r="C30" s="8" t="s">
        <v>21</v>
      </c>
      <c r="D30" s="3">
        <v>82413</v>
      </c>
      <c r="E30" s="7" t="s">
        <v>10</v>
      </c>
      <c r="F30" s="8">
        <v>0</v>
      </c>
      <c r="G30" s="8">
        <v>0</v>
      </c>
      <c r="H30" s="8">
        <v>0</v>
      </c>
      <c r="I30" s="2"/>
      <c r="J30" s="15">
        <v>0</v>
      </c>
    </row>
    <row r="31" spans="2:13" s="29" customFormat="1" x14ac:dyDescent="0.25">
      <c r="C31" s="17" t="s">
        <v>14</v>
      </c>
      <c r="D31" s="20">
        <f>D30</f>
        <v>82413</v>
      </c>
      <c r="E31" s="20">
        <v>0</v>
      </c>
      <c r="F31" s="24">
        <v>0</v>
      </c>
      <c r="G31" s="24">
        <f>SUM(G29)</f>
        <v>0</v>
      </c>
      <c r="H31" s="24">
        <f>SUM(H29)</f>
        <v>0</v>
      </c>
      <c r="I31" s="22"/>
      <c r="J31" s="19">
        <f t="shared" ref="J31" si="2">E31/D31</f>
        <v>0</v>
      </c>
    </row>
    <row r="32" spans="2:13" s="29" customFormat="1" x14ac:dyDescent="0.25">
      <c r="C32" s="12"/>
      <c r="D32" s="14"/>
      <c r="E32" s="39"/>
      <c r="F32" s="12"/>
      <c r="G32" s="12"/>
      <c r="H32" s="12"/>
      <c r="I32" s="2"/>
      <c r="J32" s="40"/>
    </row>
    <row r="33" spans="3:10" x14ac:dyDescent="0.25">
      <c r="C33" s="17" t="s">
        <v>15</v>
      </c>
      <c r="D33" s="22">
        <f>D14+D26+D31</f>
        <v>5714630101</v>
      </c>
      <c r="E33" s="22">
        <f>E14+E26+E31</f>
        <v>4006084336</v>
      </c>
      <c r="F33" s="22"/>
      <c r="G33" s="22"/>
      <c r="H33" s="22"/>
      <c r="I33" s="30"/>
      <c r="J33" s="28">
        <f>E33/D33</f>
        <v>0.70102250980321146</v>
      </c>
    </row>
  </sheetData>
  <mergeCells count="7">
    <mergeCell ref="G28:H28"/>
    <mergeCell ref="B1:J1"/>
    <mergeCell ref="B2:J2"/>
    <mergeCell ref="G4:H4"/>
    <mergeCell ref="G16:H16"/>
    <mergeCell ref="B5:B13"/>
    <mergeCell ref="B17:B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2"/>
  <sheetViews>
    <sheetView showGridLines="0" workbookViewId="0">
      <selection activeCell="F32" sqref="F32"/>
    </sheetView>
  </sheetViews>
  <sheetFormatPr baseColWidth="10" defaultRowHeight="15" x14ac:dyDescent="0.25"/>
  <cols>
    <col min="1" max="1" width="2" customWidth="1"/>
    <col min="2" max="2" width="29.5703125" bestFit="1" customWidth="1"/>
    <col min="3" max="3" width="18.5703125" customWidth="1"/>
    <col min="4" max="4" width="18.28515625" customWidth="1"/>
    <col min="5" max="5" width="16.42578125" bestFit="1" customWidth="1"/>
    <col min="6" max="6" width="15.85546875" bestFit="1" customWidth="1"/>
    <col min="7" max="7" width="16.85546875" customWidth="1"/>
    <col min="8" max="8" width="2.28515625" customWidth="1"/>
  </cols>
  <sheetData>
    <row r="1" spans="2:6" x14ac:dyDescent="0.25">
      <c r="B1" s="86" t="s">
        <v>24</v>
      </c>
      <c r="C1" s="86"/>
      <c r="D1" s="86"/>
      <c r="E1" s="86"/>
      <c r="F1" s="86"/>
    </row>
    <row r="2" spans="2:6" ht="8.25" customHeight="1" x14ac:dyDescent="0.25"/>
    <row r="3" spans="2:6" x14ac:dyDescent="0.25">
      <c r="B3" s="83" t="s">
        <v>37</v>
      </c>
      <c r="C3" s="84"/>
      <c r="D3" s="84"/>
      <c r="E3" s="84"/>
      <c r="F3" s="85"/>
    </row>
    <row r="4" spans="2:6" x14ac:dyDescent="0.25">
      <c r="B4" s="41" t="s">
        <v>19</v>
      </c>
      <c r="C4" s="41" t="s">
        <v>46</v>
      </c>
      <c r="D4" s="41" t="s">
        <v>25</v>
      </c>
      <c r="E4" s="41" t="s">
        <v>26</v>
      </c>
      <c r="F4" s="41" t="s">
        <v>27</v>
      </c>
    </row>
    <row r="5" spans="2:6" x14ac:dyDescent="0.25">
      <c r="B5" s="42" t="s">
        <v>28</v>
      </c>
      <c r="C5" s="43">
        <v>8365025</v>
      </c>
      <c r="D5" s="44">
        <v>41268</v>
      </c>
      <c r="E5" s="44">
        <v>41297</v>
      </c>
      <c r="F5" s="43">
        <v>8365025</v>
      </c>
    </row>
    <row r="6" spans="2:6" x14ac:dyDescent="0.25">
      <c r="B6" s="42" t="s">
        <v>28</v>
      </c>
      <c r="C6" s="43">
        <v>42821268</v>
      </c>
      <c r="D6" s="45">
        <v>41358</v>
      </c>
      <c r="E6" s="45">
        <v>41376</v>
      </c>
      <c r="F6" s="43">
        <v>42821268</v>
      </c>
    </row>
    <row r="7" spans="2:6" x14ac:dyDescent="0.25">
      <c r="B7" s="42" t="s">
        <v>28</v>
      </c>
      <c r="C7" s="43">
        <v>42717955</v>
      </c>
      <c r="D7" s="44">
        <v>41469</v>
      </c>
      <c r="E7" s="44">
        <v>41502</v>
      </c>
      <c r="F7" s="43">
        <v>42717955</v>
      </c>
    </row>
    <row r="8" spans="2:6" x14ac:dyDescent="0.25">
      <c r="B8" s="42" t="s">
        <v>28</v>
      </c>
      <c r="C8" s="43">
        <v>11460163</v>
      </c>
      <c r="D8" s="44">
        <v>41496</v>
      </c>
      <c r="E8" s="44">
        <v>41519</v>
      </c>
      <c r="F8" s="43">
        <v>11460163</v>
      </c>
    </row>
    <row r="9" spans="2:6" x14ac:dyDescent="0.25">
      <c r="B9" s="42" t="s">
        <v>29</v>
      </c>
      <c r="C9" s="43">
        <v>61852856</v>
      </c>
      <c r="D9" s="44" t="s">
        <v>18</v>
      </c>
      <c r="E9" s="44">
        <v>41520</v>
      </c>
      <c r="F9" s="43">
        <v>61852856</v>
      </c>
    </row>
    <row r="10" spans="2:6" x14ac:dyDescent="0.25">
      <c r="B10" s="42" t="s">
        <v>28</v>
      </c>
      <c r="C10" s="43">
        <v>1416841</v>
      </c>
      <c r="D10" s="44">
        <v>41568</v>
      </c>
      <c r="E10" s="44">
        <v>41606</v>
      </c>
      <c r="F10" s="43">
        <v>1416841</v>
      </c>
    </row>
    <row r="11" spans="2:6" x14ac:dyDescent="0.25">
      <c r="B11" s="46" t="s">
        <v>30</v>
      </c>
      <c r="C11" s="46">
        <f>SUM(C5:C10)</f>
        <v>168634108</v>
      </c>
      <c r="D11" s="87"/>
      <c r="E11" s="87"/>
      <c r="F11" s="46">
        <f>SUM(F5:F10)</f>
        <v>168634108</v>
      </c>
    </row>
    <row r="12" spans="2:6" x14ac:dyDescent="0.25">
      <c r="B12" s="47"/>
      <c r="C12" s="47"/>
      <c r="D12" s="48"/>
      <c r="E12" s="48"/>
      <c r="F12" s="47"/>
    </row>
    <row r="13" spans="2:6" x14ac:dyDescent="0.25">
      <c r="B13" s="49"/>
      <c r="C13" s="49"/>
      <c r="D13" s="49"/>
      <c r="E13" s="49"/>
    </row>
    <row r="14" spans="2:6" x14ac:dyDescent="0.25">
      <c r="B14" s="83" t="s">
        <v>38</v>
      </c>
      <c r="C14" s="84"/>
      <c r="D14" s="84"/>
      <c r="E14" s="84"/>
      <c r="F14" s="85"/>
    </row>
    <row r="15" spans="2:6" x14ac:dyDescent="0.25">
      <c r="B15" s="41" t="s">
        <v>19</v>
      </c>
      <c r="C15" s="41" t="s">
        <v>46</v>
      </c>
      <c r="D15" s="41" t="s">
        <v>25</v>
      </c>
      <c r="E15" s="41" t="s">
        <v>26</v>
      </c>
      <c r="F15" s="41" t="s">
        <v>27</v>
      </c>
    </row>
    <row r="16" spans="2:6" x14ac:dyDescent="0.25">
      <c r="B16" s="42" t="s">
        <v>28</v>
      </c>
      <c r="C16" s="50">
        <f>106895795+2260941</f>
        <v>109156736</v>
      </c>
      <c r="D16" s="51">
        <v>41621</v>
      </c>
      <c r="E16" s="51">
        <v>41666</v>
      </c>
      <c r="F16" s="50">
        <f>106895795+2260941</f>
        <v>109156736</v>
      </c>
    </row>
    <row r="17" spans="2:6" x14ac:dyDescent="0.25">
      <c r="B17" s="42" t="s">
        <v>28</v>
      </c>
      <c r="C17" s="50">
        <v>12067790</v>
      </c>
      <c r="D17" s="51">
        <v>41623</v>
      </c>
      <c r="E17" s="51">
        <v>41666</v>
      </c>
      <c r="F17" s="50">
        <v>12067790</v>
      </c>
    </row>
    <row r="18" spans="2:6" x14ac:dyDescent="0.25">
      <c r="B18" s="42" t="s">
        <v>28</v>
      </c>
      <c r="C18" s="52">
        <v>851124</v>
      </c>
      <c r="D18" s="53">
        <v>41674</v>
      </c>
      <c r="E18" s="53">
        <v>41687</v>
      </c>
      <c r="F18" s="52">
        <v>851124</v>
      </c>
    </row>
    <row r="19" spans="2:6" x14ac:dyDescent="0.25">
      <c r="B19" s="42" t="s">
        <v>28</v>
      </c>
      <c r="C19" s="52">
        <v>20555056</v>
      </c>
      <c r="D19" s="53">
        <v>41649</v>
      </c>
      <c r="E19" s="53">
        <v>41691</v>
      </c>
      <c r="F19" s="52">
        <v>20555056</v>
      </c>
    </row>
    <row r="20" spans="2:6" x14ac:dyDescent="0.25">
      <c r="B20" s="42" t="s">
        <v>28</v>
      </c>
      <c r="C20" s="52">
        <v>12832188</v>
      </c>
      <c r="D20" s="53">
        <v>41667</v>
      </c>
      <c r="E20" s="53">
        <v>41691</v>
      </c>
      <c r="F20" s="52">
        <v>12832188</v>
      </c>
    </row>
    <row r="21" spans="2:6" x14ac:dyDescent="0.25">
      <c r="B21" s="42" t="s">
        <v>28</v>
      </c>
      <c r="C21" s="52">
        <f>37149545+2437014</f>
        <v>39586559</v>
      </c>
      <c r="D21" s="53">
        <v>41652</v>
      </c>
      <c r="E21" s="53">
        <v>41691</v>
      </c>
      <c r="F21" s="52">
        <f>37149545+2437014</f>
        <v>39586559</v>
      </c>
    </row>
    <row r="22" spans="2:6" x14ac:dyDescent="0.25">
      <c r="B22" s="42" t="s">
        <v>28</v>
      </c>
      <c r="C22" s="52">
        <v>15160188</v>
      </c>
      <c r="D22" s="53">
        <v>41626</v>
      </c>
      <c r="E22" s="53">
        <v>41697</v>
      </c>
      <c r="F22" s="52">
        <v>15160188</v>
      </c>
    </row>
    <row r="23" spans="2:6" x14ac:dyDescent="0.25">
      <c r="B23" s="42" t="s">
        <v>28</v>
      </c>
      <c r="C23" s="52">
        <v>78305594</v>
      </c>
      <c r="D23" s="53">
        <v>41741</v>
      </c>
      <c r="E23" s="53">
        <v>41775</v>
      </c>
      <c r="F23" s="52">
        <v>78305594</v>
      </c>
    </row>
    <row r="24" spans="2:6" x14ac:dyDescent="0.25">
      <c r="B24" s="42" t="s">
        <v>28</v>
      </c>
      <c r="C24" s="52">
        <v>23077743</v>
      </c>
      <c r="D24" s="51">
        <v>41762</v>
      </c>
      <c r="E24" s="51">
        <v>41775</v>
      </c>
      <c r="F24" s="52">
        <v>23077743</v>
      </c>
    </row>
    <row r="25" spans="2:6" x14ac:dyDescent="0.25">
      <c r="B25" s="42" t="s">
        <v>28</v>
      </c>
      <c r="C25" s="50">
        <v>32263609</v>
      </c>
      <c r="D25" s="51">
        <v>41807</v>
      </c>
      <c r="E25" s="51">
        <v>41836</v>
      </c>
      <c r="F25" s="50">
        <v>32263609</v>
      </c>
    </row>
    <row r="26" spans="2:6" x14ac:dyDescent="0.25">
      <c r="B26" s="42" t="s">
        <v>28</v>
      </c>
      <c r="C26" s="50">
        <f>17677859+1942756</f>
        <v>19620615</v>
      </c>
      <c r="D26" s="51">
        <v>41819</v>
      </c>
      <c r="E26" s="51">
        <v>41838</v>
      </c>
      <c r="F26" s="50">
        <f>17677859+1942756</f>
        <v>19620615</v>
      </c>
    </row>
    <row r="27" spans="2:6" x14ac:dyDescent="0.25">
      <c r="B27" s="42" t="s">
        <v>28</v>
      </c>
      <c r="C27" s="50">
        <v>22354143</v>
      </c>
      <c r="D27" s="51">
        <v>41833</v>
      </c>
      <c r="E27" s="51">
        <v>41845</v>
      </c>
      <c r="F27" s="50">
        <v>22354143</v>
      </c>
    </row>
    <row r="28" spans="2:6" x14ac:dyDescent="0.25">
      <c r="B28" s="42" t="s">
        <v>28</v>
      </c>
      <c r="C28" s="50">
        <v>138937673</v>
      </c>
      <c r="D28" s="51">
        <v>41843</v>
      </c>
      <c r="E28" s="51">
        <v>41852</v>
      </c>
      <c r="F28" s="50">
        <v>138937673</v>
      </c>
    </row>
    <row r="29" spans="2:6" x14ac:dyDescent="0.25">
      <c r="B29" s="42" t="s">
        <v>28</v>
      </c>
      <c r="C29" s="50">
        <v>9139322</v>
      </c>
      <c r="D29" s="51">
        <v>41897</v>
      </c>
      <c r="E29" s="51">
        <v>41906</v>
      </c>
      <c r="F29" s="50">
        <v>9139322</v>
      </c>
    </row>
    <row r="30" spans="2:6" x14ac:dyDescent="0.25">
      <c r="B30" s="42" t="s">
        <v>28</v>
      </c>
      <c r="C30" s="54">
        <v>6718543</v>
      </c>
      <c r="D30" s="51">
        <v>41932</v>
      </c>
      <c r="E30" s="51">
        <v>41969</v>
      </c>
      <c r="F30" s="54">
        <v>6718543</v>
      </c>
    </row>
    <row r="31" spans="2:6" x14ac:dyDescent="0.25">
      <c r="B31" s="42" t="s">
        <v>28</v>
      </c>
      <c r="C31" s="54">
        <v>10427905</v>
      </c>
      <c r="D31" s="51">
        <v>41949</v>
      </c>
      <c r="E31" s="51">
        <v>41969</v>
      </c>
      <c r="F31" s="54">
        <v>10427905</v>
      </c>
    </row>
    <row r="32" spans="2:6" x14ac:dyDescent="0.25">
      <c r="B32" s="46" t="s">
        <v>30</v>
      </c>
      <c r="C32" s="46">
        <f>SUM(C16:C31)</f>
        <v>551054788</v>
      </c>
      <c r="D32" s="87"/>
      <c r="E32" s="87"/>
      <c r="F32" s="46">
        <f>SUM(F16:F31)</f>
        <v>551054788</v>
      </c>
    </row>
    <row r="33" spans="2:6" x14ac:dyDescent="0.25">
      <c r="B33" s="47"/>
      <c r="C33" s="47"/>
      <c r="D33" s="48"/>
      <c r="E33" s="48"/>
      <c r="F33" s="47"/>
    </row>
    <row r="35" spans="2:6" x14ac:dyDescent="0.25">
      <c r="B35" s="83" t="s">
        <v>39</v>
      </c>
      <c r="C35" s="84"/>
      <c r="D35" s="84"/>
      <c r="E35" s="84"/>
      <c r="F35" s="85"/>
    </row>
    <row r="36" spans="2:6" x14ac:dyDescent="0.25">
      <c r="B36" s="41" t="s">
        <v>19</v>
      </c>
      <c r="C36" s="41" t="s">
        <v>46</v>
      </c>
      <c r="D36" s="41" t="s">
        <v>25</v>
      </c>
      <c r="E36" s="41" t="s">
        <v>26</v>
      </c>
      <c r="F36" s="41" t="s">
        <v>27</v>
      </c>
    </row>
    <row r="37" spans="2:6" x14ac:dyDescent="0.25">
      <c r="B37" s="42" t="s">
        <v>28</v>
      </c>
      <c r="C37" s="54">
        <v>90689981</v>
      </c>
      <c r="D37" s="51">
        <v>42039</v>
      </c>
      <c r="E37" s="51">
        <v>42059</v>
      </c>
      <c r="F37" s="55">
        <v>92189981</v>
      </c>
    </row>
    <row r="38" spans="2:6" x14ac:dyDescent="0.25">
      <c r="B38" s="42" t="s">
        <v>28</v>
      </c>
      <c r="C38" s="54">
        <v>11716304</v>
      </c>
      <c r="D38" s="51">
        <v>42034</v>
      </c>
      <c r="E38" s="51">
        <v>42059</v>
      </c>
      <c r="F38" s="55">
        <v>13216304</v>
      </c>
    </row>
    <row r="39" spans="2:6" x14ac:dyDescent="0.25">
      <c r="B39" s="42" t="s">
        <v>28</v>
      </c>
      <c r="C39" s="56">
        <v>22378312</v>
      </c>
      <c r="D39" s="53">
        <v>42033</v>
      </c>
      <c r="E39" s="51">
        <v>42059</v>
      </c>
      <c r="F39" s="55">
        <v>23878313</v>
      </c>
    </row>
    <row r="40" spans="2:6" x14ac:dyDescent="0.25">
      <c r="B40" s="42" t="s">
        <v>28</v>
      </c>
      <c r="C40" s="56">
        <v>52169223</v>
      </c>
      <c r="D40" s="53">
        <v>42048</v>
      </c>
      <c r="E40" s="53">
        <v>42072</v>
      </c>
      <c r="F40" s="55">
        <f>53128968+540255</f>
        <v>53669223</v>
      </c>
    </row>
    <row r="41" spans="2:6" x14ac:dyDescent="0.25">
      <c r="B41" s="42" t="s">
        <v>28</v>
      </c>
      <c r="C41" s="56">
        <v>25766303</v>
      </c>
      <c r="D41" s="53">
        <v>42102</v>
      </c>
      <c r="E41" s="53">
        <v>42124</v>
      </c>
      <c r="F41" s="55">
        <f>25766303+1500000</f>
        <v>27266303</v>
      </c>
    </row>
    <row r="42" spans="2:6" x14ac:dyDescent="0.25">
      <c r="B42" s="42" t="s">
        <v>28</v>
      </c>
      <c r="C42" s="56">
        <v>6042564</v>
      </c>
      <c r="D42" s="53">
        <v>42050</v>
      </c>
      <c r="E42" s="53">
        <v>42124</v>
      </c>
      <c r="F42" s="55">
        <v>7542564</v>
      </c>
    </row>
    <row r="43" spans="2:6" x14ac:dyDescent="0.25">
      <c r="B43" s="42" t="s">
        <v>28</v>
      </c>
      <c r="C43" s="56">
        <v>3368934</v>
      </c>
      <c r="D43" s="53">
        <v>42084</v>
      </c>
      <c r="E43" s="53">
        <v>42124</v>
      </c>
      <c r="F43" s="55">
        <f>3368934+1500000</f>
        <v>4868934</v>
      </c>
    </row>
    <row r="44" spans="2:6" x14ac:dyDescent="0.25">
      <c r="B44" s="42" t="s">
        <v>28</v>
      </c>
      <c r="C44" s="56">
        <v>16254412</v>
      </c>
      <c r="D44" s="53">
        <v>42109</v>
      </c>
      <c r="E44" s="53">
        <v>42124</v>
      </c>
      <c r="F44" s="55">
        <v>17754412</v>
      </c>
    </row>
    <row r="45" spans="2:6" x14ac:dyDescent="0.25">
      <c r="B45" s="42" t="s">
        <v>28</v>
      </c>
      <c r="C45" s="56">
        <v>3051238</v>
      </c>
      <c r="D45" s="53">
        <v>42060</v>
      </c>
      <c r="E45" s="53">
        <v>42124</v>
      </c>
      <c r="F45" s="55">
        <v>4551238</v>
      </c>
    </row>
    <row r="46" spans="2:6" x14ac:dyDescent="0.25">
      <c r="B46" s="42" t="s">
        <v>28</v>
      </c>
      <c r="C46" s="52">
        <v>1006147</v>
      </c>
      <c r="D46" s="53">
        <v>42138</v>
      </c>
      <c r="E46" s="53">
        <v>42177</v>
      </c>
      <c r="F46" s="57">
        <v>2506147</v>
      </c>
    </row>
    <row r="47" spans="2:6" x14ac:dyDescent="0.25">
      <c r="B47" s="42" t="s">
        <v>28</v>
      </c>
      <c r="C47" s="52">
        <v>7315000</v>
      </c>
      <c r="D47" s="53">
        <v>42157</v>
      </c>
      <c r="E47" s="53">
        <v>42177</v>
      </c>
      <c r="F47" s="57">
        <f>8909193+94193</f>
        <v>9003386</v>
      </c>
    </row>
    <row r="48" spans="2:6" x14ac:dyDescent="0.25">
      <c r="B48" s="42" t="s">
        <v>28</v>
      </c>
      <c r="C48" s="52">
        <v>14525000</v>
      </c>
      <c r="D48" s="53">
        <v>42145</v>
      </c>
      <c r="E48" s="53">
        <v>42177</v>
      </c>
      <c r="F48" s="57">
        <v>16025000</v>
      </c>
    </row>
    <row r="49" spans="2:6" x14ac:dyDescent="0.25">
      <c r="B49" s="42" t="s">
        <v>28</v>
      </c>
      <c r="C49" s="52">
        <v>11742000</v>
      </c>
      <c r="D49" s="53">
        <v>42182</v>
      </c>
      <c r="E49" s="53">
        <v>42213</v>
      </c>
      <c r="F49" s="58">
        <v>13242000</v>
      </c>
    </row>
    <row r="50" spans="2:6" x14ac:dyDescent="0.25">
      <c r="B50" s="42" t="s">
        <v>28</v>
      </c>
      <c r="C50" s="50">
        <v>6976000</v>
      </c>
      <c r="D50" s="51">
        <v>42184</v>
      </c>
      <c r="E50" s="51">
        <v>42222</v>
      </c>
      <c r="F50" s="58">
        <f>6931500+1544500</f>
        <v>8476000</v>
      </c>
    </row>
    <row r="51" spans="2:6" x14ac:dyDescent="0.25">
      <c r="B51" s="42" t="s">
        <v>28</v>
      </c>
      <c r="C51" s="50">
        <v>139045284</v>
      </c>
      <c r="D51" s="51">
        <v>42257</v>
      </c>
      <c r="E51" s="51">
        <v>42285</v>
      </c>
      <c r="F51" s="58">
        <v>140545284</v>
      </c>
    </row>
    <row r="52" spans="2:6" x14ac:dyDescent="0.25">
      <c r="B52" s="46" t="s">
        <v>31</v>
      </c>
      <c r="C52" s="46">
        <f>SUM(C37:C51)</f>
        <v>412046702</v>
      </c>
      <c r="D52" s="87"/>
      <c r="E52" s="87"/>
      <c r="F52" s="46">
        <f>SUM(F37:F51)</f>
        <v>434735089</v>
      </c>
    </row>
    <row r="53" spans="2:6" x14ac:dyDescent="0.25">
      <c r="B53" s="47"/>
      <c r="C53" s="47"/>
      <c r="D53" s="48"/>
      <c r="E53" s="48"/>
      <c r="F53" s="47"/>
    </row>
    <row r="55" spans="2:6" x14ac:dyDescent="0.25">
      <c r="B55" s="83" t="s">
        <v>40</v>
      </c>
      <c r="C55" s="84"/>
      <c r="D55" s="84"/>
      <c r="E55" s="84"/>
      <c r="F55" s="85"/>
    </row>
    <row r="56" spans="2:6" x14ac:dyDescent="0.25">
      <c r="B56" s="41" t="s">
        <v>19</v>
      </c>
      <c r="C56" s="41" t="s">
        <v>46</v>
      </c>
      <c r="D56" s="41" t="s">
        <v>25</v>
      </c>
      <c r="E56" s="41" t="s">
        <v>26</v>
      </c>
      <c r="F56" s="41" t="s">
        <v>27</v>
      </c>
    </row>
    <row r="57" spans="2:6" x14ac:dyDescent="0.25">
      <c r="B57" s="42" t="s">
        <v>28</v>
      </c>
      <c r="C57" s="59">
        <v>15514000</v>
      </c>
      <c r="D57" s="44">
        <v>42302</v>
      </c>
      <c r="E57" s="44">
        <v>42326</v>
      </c>
      <c r="F57" s="59">
        <f>15514000+2000000</f>
        <v>17514000</v>
      </c>
    </row>
    <row r="58" spans="2:6" x14ac:dyDescent="0.25">
      <c r="B58" s="42" t="s">
        <v>28</v>
      </c>
      <c r="C58" s="59">
        <v>15513000</v>
      </c>
      <c r="D58" s="44">
        <v>42358</v>
      </c>
      <c r="E58" s="44">
        <v>42391</v>
      </c>
      <c r="F58" s="59">
        <v>17513000</v>
      </c>
    </row>
    <row r="59" spans="2:6" x14ac:dyDescent="0.25">
      <c r="B59" s="42" t="s">
        <v>28</v>
      </c>
      <c r="C59" s="59">
        <v>22859184</v>
      </c>
      <c r="D59" s="44">
        <v>42389</v>
      </c>
      <c r="E59" s="44">
        <v>42429</v>
      </c>
      <c r="F59" s="59">
        <v>24859186</v>
      </c>
    </row>
    <row r="60" spans="2:6" x14ac:dyDescent="0.25">
      <c r="B60" s="42" t="s">
        <v>28</v>
      </c>
      <c r="C60" s="59">
        <v>14501000</v>
      </c>
      <c r="D60" s="44">
        <v>42388</v>
      </c>
      <c r="E60" s="44">
        <v>42466</v>
      </c>
      <c r="F60" s="59">
        <v>16501000</v>
      </c>
    </row>
    <row r="61" spans="2:6" x14ac:dyDescent="0.25">
      <c r="B61" s="42" t="s">
        <v>28</v>
      </c>
      <c r="C61" s="59">
        <v>65300000</v>
      </c>
      <c r="D61" s="44">
        <v>42461</v>
      </c>
      <c r="E61" s="44">
        <v>42482</v>
      </c>
      <c r="F61" s="59">
        <v>67300000</v>
      </c>
    </row>
    <row r="62" spans="2:6" x14ac:dyDescent="0.25">
      <c r="B62" s="42" t="s">
        <v>28</v>
      </c>
      <c r="C62" s="59">
        <v>16900000</v>
      </c>
      <c r="D62" s="44">
        <v>42465</v>
      </c>
      <c r="E62" s="44">
        <v>42482</v>
      </c>
      <c r="F62" s="59">
        <v>18900000</v>
      </c>
    </row>
    <row r="63" spans="2:6" x14ac:dyDescent="0.25">
      <c r="B63" s="42" t="s">
        <v>28</v>
      </c>
      <c r="C63" s="59">
        <v>13100000</v>
      </c>
      <c r="D63" s="44">
        <v>42435</v>
      </c>
      <c r="E63" s="44">
        <v>42482</v>
      </c>
      <c r="F63" s="59">
        <v>15100000</v>
      </c>
    </row>
    <row r="64" spans="2:6" x14ac:dyDescent="0.25">
      <c r="B64" s="42" t="s">
        <v>28</v>
      </c>
      <c r="C64" s="60">
        <v>3334000</v>
      </c>
      <c r="D64" s="44">
        <v>42512</v>
      </c>
      <c r="E64" s="44">
        <v>42522</v>
      </c>
      <c r="F64" s="59">
        <v>5334000</v>
      </c>
    </row>
    <row r="65" spans="2:7" x14ac:dyDescent="0.25">
      <c r="B65" s="42" t="s">
        <v>28</v>
      </c>
      <c r="C65" s="60">
        <v>17354318</v>
      </c>
      <c r="D65" s="44">
        <v>42363</v>
      </c>
      <c r="E65" s="44">
        <v>42545</v>
      </c>
      <c r="F65" s="59">
        <v>19354318</v>
      </c>
    </row>
    <row r="66" spans="2:7" x14ac:dyDescent="0.25">
      <c r="B66" s="42" t="s">
        <v>28</v>
      </c>
      <c r="C66" s="60">
        <v>114600000</v>
      </c>
      <c r="D66" s="44">
        <v>42542</v>
      </c>
      <c r="E66" s="44">
        <v>42550</v>
      </c>
      <c r="F66" s="59">
        <v>116600000</v>
      </c>
    </row>
    <row r="67" spans="2:7" x14ac:dyDescent="0.25">
      <c r="B67" s="42" t="s">
        <v>28</v>
      </c>
      <c r="C67" s="59">
        <v>22955000</v>
      </c>
      <c r="D67" s="44">
        <v>42567</v>
      </c>
      <c r="E67" s="44">
        <v>42601</v>
      </c>
      <c r="F67" s="59">
        <v>24955000</v>
      </c>
    </row>
    <row r="68" spans="2:7" x14ac:dyDescent="0.25">
      <c r="B68" s="42" t="s">
        <v>28</v>
      </c>
      <c r="C68" s="59">
        <v>22900000</v>
      </c>
      <c r="D68" s="44">
        <v>42505</v>
      </c>
      <c r="E68" s="44">
        <v>42601</v>
      </c>
      <c r="F68" s="59">
        <v>24900000</v>
      </c>
    </row>
    <row r="69" spans="2:7" x14ac:dyDescent="0.25">
      <c r="B69" s="42" t="s">
        <v>28</v>
      </c>
      <c r="C69" s="59">
        <v>18030000</v>
      </c>
      <c r="D69" s="44">
        <v>42616</v>
      </c>
      <c r="E69" s="44">
        <v>42625</v>
      </c>
      <c r="F69" s="59">
        <v>20030000</v>
      </c>
    </row>
    <row r="70" spans="2:7" x14ac:dyDescent="0.25">
      <c r="B70" s="42" t="s">
        <v>28</v>
      </c>
      <c r="C70" s="59">
        <v>5060000</v>
      </c>
      <c r="D70" s="44">
        <v>42603</v>
      </c>
      <c r="E70" s="44">
        <v>42625</v>
      </c>
      <c r="F70" s="59">
        <v>7060000</v>
      </c>
    </row>
    <row r="71" spans="2:7" x14ac:dyDescent="0.25">
      <c r="B71" s="42" t="s">
        <v>28</v>
      </c>
      <c r="C71" s="59">
        <v>21574818</v>
      </c>
      <c r="D71" s="44">
        <v>42625</v>
      </c>
      <c r="E71" s="44">
        <v>42661</v>
      </c>
      <c r="F71" s="59">
        <v>23574818</v>
      </c>
    </row>
    <row r="72" spans="2:7" x14ac:dyDescent="0.25">
      <c r="B72" s="42" t="s">
        <v>28</v>
      </c>
      <c r="C72" s="59">
        <v>71273461</v>
      </c>
      <c r="D72" s="44">
        <v>42608</v>
      </c>
      <c r="E72" s="44">
        <v>42653</v>
      </c>
      <c r="F72" s="59">
        <v>73273461</v>
      </c>
    </row>
    <row r="73" spans="2:7" x14ac:dyDescent="0.25">
      <c r="B73" s="42" t="s">
        <v>28</v>
      </c>
      <c r="C73" s="59">
        <v>23820000</v>
      </c>
      <c r="D73" s="44">
        <v>42514</v>
      </c>
      <c r="E73" s="44">
        <v>42683</v>
      </c>
      <c r="F73" s="59">
        <v>25820000</v>
      </c>
    </row>
    <row r="74" spans="2:7" x14ac:dyDescent="0.25">
      <c r="B74" s="42" t="s">
        <v>28</v>
      </c>
      <c r="C74" s="59">
        <f>17400000+9200000</f>
        <v>26600000</v>
      </c>
      <c r="D74" s="44">
        <v>42683</v>
      </c>
      <c r="E74" s="44">
        <v>42702</v>
      </c>
      <c r="F74" s="59">
        <v>28600000</v>
      </c>
    </row>
    <row r="75" spans="2:7" x14ac:dyDescent="0.25">
      <c r="B75" s="42" t="s">
        <v>29</v>
      </c>
      <c r="C75" s="59">
        <v>31607310</v>
      </c>
      <c r="D75" s="44" t="s">
        <v>32</v>
      </c>
      <c r="E75" s="44">
        <v>42709</v>
      </c>
      <c r="F75" s="59">
        <v>31607310</v>
      </c>
    </row>
    <row r="76" spans="2:7" x14ac:dyDescent="0.25">
      <c r="B76" s="42" t="s">
        <v>28</v>
      </c>
      <c r="C76" s="59">
        <f>36054000+2616000+10878000</f>
        <v>49548000</v>
      </c>
      <c r="D76" s="44">
        <v>42707</v>
      </c>
      <c r="E76" s="44">
        <v>42719</v>
      </c>
      <c r="F76" s="59">
        <f>C76+2000000</f>
        <v>51548000</v>
      </c>
    </row>
    <row r="77" spans="2:7" x14ac:dyDescent="0.25">
      <c r="B77" s="42" t="s">
        <v>28</v>
      </c>
      <c r="C77" s="59">
        <f>16500000+5400000</f>
        <v>21900000</v>
      </c>
      <c r="D77" s="44">
        <v>42721</v>
      </c>
      <c r="E77" s="44">
        <v>42759</v>
      </c>
      <c r="F77" s="59">
        <v>23900000</v>
      </c>
    </row>
    <row r="78" spans="2:7" x14ac:dyDescent="0.25">
      <c r="B78" s="46" t="s">
        <v>33</v>
      </c>
      <c r="C78" s="46">
        <f>SUM(C57:C77)</f>
        <v>614244091</v>
      </c>
      <c r="D78" s="87"/>
      <c r="E78" s="87"/>
      <c r="F78" s="46">
        <f>SUM(F57:F77)</f>
        <v>654244093</v>
      </c>
    </row>
    <row r="79" spans="2:7" x14ac:dyDescent="0.25">
      <c r="B79" s="47"/>
      <c r="C79" s="47"/>
      <c r="D79" s="48"/>
      <c r="E79" s="48"/>
      <c r="F79" s="47"/>
      <c r="G79" s="61"/>
    </row>
    <row r="81" spans="2:7" x14ac:dyDescent="0.25">
      <c r="B81" s="83" t="s">
        <v>41</v>
      </c>
      <c r="C81" s="84"/>
      <c r="D81" s="84"/>
      <c r="E81" s="84"/>
      <c r="F81" s="84"/>
      <c r="G81" s="85"/>
    </row>
    <row r="82" spans="2:7" x14ac:dyDescent="0.25">
      <c r="B82" s="62" t="s">
        <v>19</v>
      </c>
      <c r="C82" s="63" t="s">
        <v>34</v>
      </c>
      <c r="D82" s="41" t="s">
        <v>46</v>
      </c>
      <c r="E82" s="62" t="s">
        <v>25</v>
      </c>
      <c r="F82" s="64" t="s">
        <v>26</v>
      </c>
      <c r="G82" s="62" t="s">
        <v>27</v>
      </c>
    </row>
    <row r="83" spans="2:7" x14ac:dyDescent="0.25">
      <c r="B83" s="65" t="s">
        <v>17</v>
      </c>
      <c r="C83" s="66">
        <v>87</v>
      </c>
      <c r="D83" s="67">
        <v>6800000</v>
      </c>
      <c r="E83" s="68">
        <v>42821</v>
      </c>
      <c r="F83" s="68">
        <v>42845</v>
      </c>
      <c r="G83" s="67">
        <v>13800000</v>
      </c>
    </row>
    <row r="84" spans="2:7" x14ac:dyDescent="0.25">
      <c r="B84" s="65" t="s">
        <v>17</v>
      </c>
      <c r="C84" s="66">
        <v>65</v>
      </c>
      <c r="D84" s="67">
        <v>35552000</v>
      </c>
      <c r="E84" s="68">
        <v>42818</v>
      </c>
      <c r="F84" s="68">
        <v>42845</v>
      </c>
      <c r="G84" s="67">
        <v>42552000</v>
      </c>
    </row>
    <row r="85" spans="2:7" x14ac:dyDescent="0.25">
      <c r="B85" s="65" t="s">
        <v>17</v>
      </c>
      <c r="C85" s="66">
        <v>62</v>
      </c>
      <c r="D85" s="67">
        <v>3214000</v>
      </c>
      <c r="E85" s="68">
        <v>42829</v>
      </c>
      <c r="F85" s="68">
        <v>42846</v>
      </c>
      <c r="G85" s="67">
        <v>10214000</v>
      </c>
    </row>
    <row r="86" spans="2:7" x14ac:dyDescent="0.25">
      <c r="B86" s="65" t="s">
        <v>17</v>
      </c>
      <c r="C86" s="66">
        <v>64</v>
      </c>
      <c r="D86" s="67">
        <v>11131000</v>
      </c>
      <c r="E86" s="68">
        <v>42829</v>
      </c>
      <c r="F86" s="68">
        <v>42853</v>
      </c>
      <c r="G86" s="67">
        <v>18131000</v>
      </c>
    </row>
    <row r="87" spans="2:7" x14ac:dyDescent="0.25">
      <c r="B87" s="65" t="s">
        <v>17</v>
      </c>
      <c r="C87" s="66">
        <v>87</v>
      </c>
      <c r="D87" s="67">
        <v>7375000</v>
      </c>
      <c r="E87" s="68">
        <v>42842</v>
      </c>
      <c r="F87" s="68">
        <v>42853</v>
      </c>
      <c r="G87" s="67">
        <v>14375000</v>
      </c>
    </row>
    <row r="88" spans="2:7" x14ac:dyDescent="0.25">
      <c r="B88" s="65" t="s">
        <v>17</v>
      </c>
      <c r="C88" s="66">
        <v>95</v>
      </c>
      <c r="D88" s="67">
        <v>5600000</v>
      </c>
      <c r="E88" s="68">
        <v>42812</v>
      </c>
      <c r="F88" s="68">
        <v>42859</v>
      </c>
      <c r="G88" s="67">
        <v>12600000</v>
      </c>
    </row>
    <row r="89" spans="2:7" x14ac:dyDescent="0.25">
      <c r="B89" s="65" t="s">
        <v>17</v>
      </c>
      <c r="C89" s="66">
        <v>75</v>
      </c>
      <c r="D89" s="67">
        <v>44600000</v>
      </c>
      <c r="E89" s="68">
        <v>42808</v>
      </c>
      <c r="F89" s="68">
        <v>42864</v>
      </c>
      <c r="G89" s="67">
        <v>51600000</v>
      </c>
    </row>
    <row r="90" spans="2:7" x14ac:dyDescent="0.25">
      <c r="B90" s="65" t="s">
        <v>17</v>
      </c>
      <c r="C90" s="66">
        <v>84</v>
      </c>
      <c r="D90" s="69">
        <v>18599932</v>
      </c>
      <c r="E90" s="68">
        <v>42870</v>
      </c>
      <c r="F90" s="68">
        <v>42886</v>
      </c>
      <c r="G90" s="67">
        <v>25599932</v>
      </c>
    </row>
    <row r="91" spans="2:7" x14ac:dyDescent="0.25">
      <c r="B91" s="65" t="s">
        <v>17</v>
      </c>
      <c r="C91" s="66">
        <v>80</v>
      </c>
      <c r="D91" s="69">
        <v>43158333</v>
      </c>
      <c r="E91" s="68">
        <v>42889</v>
      </c>
      <c r="F91" s="68">
        <v>42895</v>
      </c>
      <c r="G91" s="67">
        <v>50158333</v>
      </c>
    </row>
    <row r="92" spans="2:7" x14ac:dyDescent="0.25">
      <c r="B92" s="65" t="s">
        <v>17</v>
      </c>
      <c r="C92" s="66">
        <v>78</v>
      </c>
      <c r="D92" s="69">
        <v>14254152</v>
      </c>
      <c r="E92" s="68">
        <v>42881</v>
      </c>
      <c r="F92" s="68">
        <v>42908</v>
      </c>
      <c r="G92" s="67">
        <v>21254152</v>
      </c>
    </row>
    <row r="93" spans="2:7" x14ac:dyDescent="0.25">
      <c r="B93" s="65" t="s">
        <v>17</v>
      </c>
      <c r="C93" s="70">
        <v>68</v>
      </c>
      <c r="D93" s="67">
        <v>29391634</v>
      </c>
      <c r="E93" s="68">
        <v>42911</v>
      </c>
      <c r="F93" s="68">
        <v>42916</v>
      </c>
      <c r="G93" s="67">
        <v>36391634</v>
      </c>
    </row>
    <row r="94" spans="2:7" x14ac:dyDescent="0.25">
      <c r="B94" s="65" t="s">
        <v>17</v>
      </c>
      <c r="C94" s="70">
        <v>77</v>
      </c>
      <c r="D94" s="67">
        <v>25778869</v>
      </c>
      <c r="E94" s="68">
        <v>42940</v>
      </c>
      <c r="F94" s="68">
        <v>42950</v>
      </c>
      <c r="G94" s="67">
        <v>32778869</v>
      </c>
    </row>
    <row r="95" spans="2:7" x14ac:dyDescent="0.25">
      <c r="B95" s="65" t="s">
        <v>17</v>
      </c>
      <c r="C95" s="70">
        <v>72</v>
      </c>
      <c r="D95" s="67">
        <v>25119127</v>
      </c>
      <c r="E95" s="68">
        <v>42941</v>
      </c>
      <c r="F95" s="68">
        <v>42950</v>
      </c>
      <c r="G95" s="67">
        <v>32119127</v>
      </c>
    </row>
    <row r="96" spans="2:7" x14ac:dyDescent="0.25">
      <c r="B96" s="65" t="s">
        <v>17</v>
      </c>
      <c r="C96" s="66">
        <v>65</v>
      </c>
      <c r="D96" s="67">
        <v>16047398</v>
      </c>
      <c r="E96" s="68">
        <v>42960</v>
      </c>
      <c r="F96" s="68">
        <v>43018</v>
      </c>
      <c r="G96" s="67">
        <v>23047398</v>
      </c>
    </row>
    <row r="97" spans="2:7" x14ac:dyDescent="0.25">
      <c r="B97" s="65" t="s">
        <v>17</v>
      </c>
      <c r="C97" s="66">
        <v>76</v>
      </c>
      <c r="D97" s="67">
        <v>36467818</v>
      </c>
      <c r="E97" s="68">
        <v>42935</v>
      </c>
      <c r="F97" s="68">
        <v>43038</v>
      </c>
      <c r="G97" s="67">
        <v>43467818</v>
      </c>
    </row>
    <row r="98" spans="2:7" x14ac:dyDescent="0.25">
      <c r="B98" s="65" t="s">
        <v>17</v>
      </c>
      <c r="C98" s="66">
        <v>80</v>
      </c>
      <c r="D98" s="67">
        <v>7661194</v>
      </c>
      <c r="E98" s="68">
        <v>43033</v>
      </c>
      <c r="F98" s="68">
        <v>43054</v>
      </c>
      <c r="G98" s="67">
        <v>14661194</v>
      </c>
    </row>
    <row r="99" spans="2:7" x14ac:dyDescent="0.25">
      <c r="B99" s="65" t="s">
        <v>17</v>
      </c>
      <c r="C99" s="66">
        <v>72</v>
      </c>
      <c r="D99" s="67">
        <v>24164582</v>
      </c>
      <c r="E99" s="68">
        <v>43045</v>
      </c>
      <c r="F99" s="68">
        <v>43054</v>
      </c>
      <c r="G99" s="67">
        <v>31164582</v>
      </c>
    </row>
    <row r="100" spans="2:7" x14ac:dyDescent="0.25">
      <c r="B100" s="65" t="s">
        <v>17</v>
      </c>
      <c r="C100" s="66">
        <v>86</v>
      </c>
      <c r="D100" s="67">
        <v>15958518</v>
      </c>
      <c r="E100" s="68">
        <v>43028</v>
      </c>
      <c r="F100" s="68">
        <v>43122</v>
      </c>
      <c r="G100" s="67">
        <v>22958518</v>
      </c>
    </row>
    <row r="101" spans="2:7" x14ac:dyDescent="0.25">
      <c r="B101" s="65" t="s">
        <v>17</v>
      </c>
      <c r="C101" s="66">
        <v>70</v>
      </c>
      <c r="D101" s="67">
        <v>14012800</v>
      </c>
      <c r="E101" s="68">
        <v>43035</v>
      </c>
      <c r="F101" s="68">
        <v>43122</v>
      </c>
      <c r="G101" s="67">
        <v>21012800</v>
      </c>
    </row>
    <row r="102" spans="2:7" x14ac:dyDescent="0.25">
      <c r="B102" s="65" t="s">
        <v>17</v>
      </c>
      <c r="C102" s="66">
        <v>64</v>
      </c>
      <c r="D102" s="67">
        <v>14060595</v>
      </c>
      <c r="E102" s="68">
        <v>43045</v>
      </c>
      <c r="F102" s="68">
        <v>43122</v>
      </c>
      <c r="G102" s="67">
        <v>21060595</v>
      </c>
    </row>
    <row r="103" spans="2:7" x14ac:dyDescent="0.25">
      <c r="B103" s="65" t="s">
        <v>17</v>
      </c>
      <c r="C103" s="66">
        <v>77</v>
      </c>
      <c r="D103" s="67">
        <v>9095525</v>
      </c>
      <c r="E103" s="68">
        <v>43050</v>
      </c>
      <c r="F103" s="68">
        <v>43122</v>
      </c>
      <c r="G103" s="67">
        <v>16095525</v>
      </c>
    </row>
    <row r="104" spans="2:7" x14ac:dyDescent="0.25">
      <c r="B104" s="65" t="s">
        <v>17</v>
      </c>
      <c r="C104" s="66">
        <v>88</v>
      </c>
      <c r="D104" s="67">
        <v>13734682</v>
      </c>
      <c r="E104" s="68">
        <v>43081</v>
      </c>
      <c r="F104" s="68">
        <v>43122</v>
      </c>
      <c r="G104" s="67">
        <v>20734682</v>
      </c>
    </row>
    <row r="105" spans="2:7" x14ac:dyDescent="0.25">
      <c r="B105" s="65" t="s">
        <v>17</v>
      </c>
      <c r="C105" s="66">
        <v>69</v>
      </c>
      <c r="D105" s="67">
        <v>398804</v>
      </c>
      <c r="E105" s="68">
        <v>43090</v>
      </c>
      <c r="F105" s="68">
        <v>43125</v>
      </c>
      <c r="G105" s="67">
        <v>7398804</v>
      </c>
    </row>
    <row r="106" spans="2:7" x14ac:dyDescent="0.25">
      <c r="B106" s="65" t="s">
        <v>17</v>
      </c>
      <c r="C106" s="66">
        <v>65</v>
      </c>
      <c r="D106" s="67">
        <v>30521377</v>
      </c>
      <c r="E106" s="68">
        <v>43087</v>
      </c>
      <c r="F106" s="68">
        <v>43154</v>
      </c>
      <c r="G106" s="67">
        <v>37521377</v>
      </c>
    </row>
    <row r="107" spans="2:7" x14ac:dyDescent="0.25">
      <c r="B107" s="42" t="s">
        <v>29</v>
      </c>
      <c r="C107" s="66">
        <v>68</v>
      </c>
      <c r="D107" s="67">
        <v>97111477</v>
      </c>
      <c r="E107" s="68">
        <v>43059</v>
      </c>
      <c r="F107" s="68">
        <v>43167</v>
      </c>
      <c r="G107" s="67">
        <v>97111477</v>
      </c>
    </row>
    <row r="108" spans="2:7" x14ac:dyDescent="0.25">
      <c r="B108" s="65" t="s">
        <v>17</v>
      </c>
      <c r="C108" s="66">
        <v>83</v>
      </c>
      <c r="D108" s="67">
        <v>5108299</v>
      </c>
      <c r="E108" s="68">
        <v>43081</v>
      </c>
      <c r="F108" s="68">
        <v>43203</v>
      </c>
      <c r="G108" s="67">
        <v>12108299</v>
      </c>
    </row>
    <row r="109" spans="2:7" x14ac:dyDescent="0.25">
      <c r="B109" s="46" t="s">
        <v>35</v>
      </c>
      <c r="C109" s="71"/>
      <c r="D109" s="46">
        <f>SUM(D83:D108)</f>
        <v>554917116</v>
      </c>
      <c r="E109" s="71"/>
      <c r="F109" s="72"/>
      <c r="G109" s="46">
        <f>SUM(G83:G108)</f>
        <v>729917116</v>
      </c>
    </row>
    <row r="112" spans="2:7" x14ac:dyDescent="0.25">
      <c r="B112" s="88" t="s">
        <v>36</v>
      </c>
      <c r="C112" s="89"/>
      <c r="D112" s="89"/>
      <c r="E112" s="89"/>
      <c r="F112" s="89"/>
      <c r="G112" s="90"/>
    </row>
    <row r="113" spans="2:7" x14ac:dyDescent="0.25">
      <c r="B113" s="62" t="s">
        <v>19</v>
      </c>
      <c r="C113" s="63" t="s">
        <v>34</v>
      </c>
      <c r="D113" s="41" t="s">
        <v>46</v>
      </c>
      <c r="E113" s="62" t="s">
        <v>25</v>
      </c>
      <c r="F113" s="64" t="s">
        <v>26</v>
      </c>
      <c r="G113" s="62" t="s">
        <v>27</v>
      </c>
    </row>
    <row r="114" spans="2:7" x14ac:dyDescent="0.25">
      <c r="B114" s="73" t="s">
        <v>17</v>
      </c>
      <c r="C114" s="74">
        <v>60</v>
      </c>
      <c r="D114" s="75">
        <v>135654177</v>
      </c>
      <c r="E114" s="76">
        <v>43153</v>
      </c>
      <c r="F114" s="76">
        <v>43161</v>
      </c>
      <c r="G114" s="77">
        <v>142654177</v>
      </c>
    </row>
    <row r="115" spans="2:7" x14ac:dyDescent="0.25">
      <c r="B115" s="73" t="s">
        <v>17</v>
      </c>
      <c r="C115" s="74">
        <v>70</v>
      </c>
      <c r="D115" s="75">
        <v>69065012</v>
      </c>
      <c r="E115" s="76">
        <v>43170</v>
      </c>
      <c r="F115" s="76">
        <v>43195</v>
      </c>
      <c r="G115" s="77">
        <v>76065012</v>
      </c>
    </row>
    <row r="116" spans="2:7" x14ac:dyDescent="0.25">
      <c r="B116" s="73" t="s">
        <v>17</v>
      </c>
      <c r="C116" s="74">
        <v>78</v>
      </c>
      <c r="D116" s="75">
        <v>50239459</v>
      </c>
      <c r="E116" s="76">
        <v>43142</v>
      </c>
      <c r="F116" s="76">
        <v>43207</v>
      </c>
      <c r="G116" s="77">
        <v>57239459</v>
      </c>
    </row>
    <row r="117" spans="2:7" x14ac:dyDescent="0.25">
      <c r="B117" s="73" t="s">
        <v>17</v>
      </c>
      <c r="C117" s="74">
        <v>68</v>
      </c>
      <c r="D117" s="75">
        <v>39371286</v>
      </c>
      <c r="E117" s="76">
        <v>43181</v>
      </c>
      <c r="F117" s="76">
        <v>43207</v>
      </c>
      <c r="G117" s="77">
        <v>46371286</v>
      </c>
    </row>
    <row r="118" spans="2:7" x14ac:dyDescent="0.25">
      <c r="B118" s="73" t="s">
        <v>17</v>
      </c>
      <c r="C118" s="74">
        <v>79</v>
      </c>
      <c r="D118" s="75">
        <v>15187300</v>
      </c>
      <c r="E118" s="76">
        <v>43193</v>
      </c>
      <c r="F118" s="76">
        <v>43207</v>
      </c>
      <c r="G118" s="77">
        <v>22187300</v>
      </c>
    </row>
    <row r="119" spans="2:7" x14ac:dyDescent="0.25">
      <c r="B119" s="73" t="s">
        <v>17</v>
      </c>
      <c r="C119" s="74">
        <v>75</v>
      </c>
      <c r="D119" s="75">
        <v>34420465</v>
      </c>
      <c r="E119" s="76">
        <v>43211</v>
      </c>
      <c r="F119" s="76">
        <v>43224</v>
      </c>
      <c r="G119" s="77">
        <v>41420465</v>
      </c>
    </row>
    <row r="120" spans="2:7" x14ac:dyDescent="0.25">
      <c r="B120" s="73" t="s">
        <v>17</v>
      </c>
      <c r="C120" s="74">
        <v>64</v>
      </c>
      <c r="D120" s="75">
        <v>27207802</v>
      </c>
      <c r="E120" s="76">
        <v>43177</v>
      </c>
      <c r="F120" s="76">
        <v>43249</v>
      </c>
      <c r="G120" s="77">
        <v>34207802</v>
      </c>
    </row>
    <row r="121" spans="2:7" x14ac:dyDescent="0.25">
      <c r="B121" s="73" t="s">
        <v>17</v>
      </c>
      <c r="C121" s="74">
        <v>77</v>
      </c>
      <c r="D121" s="75">
        <v>22725259</v>
      </c>
      <c r="E121" s="76">
        <v>43212</v>
      </c>
      <c r="F121" s="76">
        <v>43258</v>
      </c>
      <c r="G121" s="77">
        <v>29725259</v>
      </c>
    </row>
    <row r="122" spans="2:7" x14ac:dyDescent="0.25">
      <c r="B122" s="73" t="s">
        <v>17</v>
      </c>
      <c r="C122" s="74">
        <v>82</v>
      </c>
      <c r="D122" s="75">
        <v>16981999</v>
      </c>
      <c r="E122" s="76">
        <v>43231</v>
      </c>
      <c r="F122" s="76">
        <v>43292</v>
      </c>
      <c r="G122" s="77">
        <f>16866321+7000000+115678</f>
        <v>23981999</v>
      </c>
    </row>
    <row r="123" spans="2:7" x14ac:dyDescent="0.25">
      <c r="B123" s="73" t="s">
        <v>17</v>
      </c>
      <c r="C123" s="74">
        <v>69</v>
      </c>
      <c r="D123" s="75">
        <v>97815362</v>
      </c>
      <c r="E123" s="76">
        <v>43279</v>
      </c>
      <c r="F123" s="76">
        <v>43305</v>
      </c>
      <c r="G123" s="77">
        <v>104815362</v>
      </c>
    </row>
    <row r="124" spans="2:7" x14ac:dyDescent="0.25">
      <c r="B124" s="73" t="s">
        <v>17</v>
      </c>
      <c r="C124" s="74">
        <v>56</v>
      </c>
      <c r="D124" s="75">
        <v>8478840</v>
      </c>
      <c r="E124" s="76">
        <v>43346</v>
      </c>
      <c r="F124" s="76">
        <v>43357</v>
      </c>
      <c r="G124" s="77">
        <v>15478840</v>
      </c>
    </row>
    <row r="125" spans="2:7" x14ac:dyDescent="0.25">
      <c r="B125" s="73" t="s">
        <v>17</v>
      </c>
      <c r="C125" s="74">
        <v>46</v>
      </c>
      <c r="D125" s="75">
        <v>42558614</v>
      </c>
      <c r="E125" s="76">
        <v>43333</v>
      </c>
      <c r="F125" s="76">
        <v>43368</v>
      </c>
      <c r="G125" s="75">
        <v>49558614</v>
      </c>
    </row>
    <row r="126" spans="2:7" x14ac:dyDescent="0.25">
      <c r="B126" s="73" t="s">
        <v>17</v>
      </c>
      <c r="C126" s="74">
        <v>90</v>
      </c>
      <c r="D126" s="75">
        <v>8258884</v>
      </c>
      <c r="E126" s="76">
        <v>43385</v>
      </c>
      <c r="F126" s="76">
        <v>43403</v>
      </c>
      <c r="G126" s="75">
        <v>15258884</v>
      </c>
    </row>
    <row r="127" spans="2:7" x14ac:dyDescent="0.25">
      <c r="B127" s="73" t="s">
        <v>17</v>
      </c>
      <c r="C127" s="74">
        <v>66</v>
      </c>
      <c r="D127" s="75">
        <v>34500931</v>
      </c>
      <c r="E127" s="76">
        <v>43417</v>
      </c>
      <c r="F127" s="76">
        <v>43432</v>
      </c>
      <c r="G127" s="75">
        <v>41500931</v>
      </c>
    </row>
    <row r="128" spans="2:7" x14ac:dyDescent="0.25">
      <c r="B128" s="73" t="s">
        <v>17</v>
      </c>
      <c r="C128" s="74">
        <v>90</v>
      </c>
      <c r="D128" s="75">
        <v>1389129</v>
      </c>
      <c r="E128" s="76">
        <v>43390</v>
      </c>
      <c r="F128" s="76">
        <v>43497</v>
      </c>
      <c r="G128" s="75">
        <v>8389129</v>
      </c>
    </row>
    <row r="129" spans="2:8" x14ac:dyDescent="0.25">
      <c r="B129" s="73" t="s">
        <v>17</v>
      </c>
      <c r="C129" s="74">
        <v>75</v>
      </c>
      <c r="D129" s="75">
        <v>44867092</v>
      </c>
      <c r="E129" s="76">
        <v>43433</v>
      </c>
      <c r="F129" s="76">
        <v>43497</v>
      </c>
      <c r="G129" s="75">
        <v>51867092</v>
      </c>
    </row>
    <row r="130" spans="2:8" x14ac:dyDescent="0.25">
      <c r="B130" s="73" t="s">
        <v>17</v>
      </c>
      <c r="C130" s="74">
        <v>95</v>
      </c>
      <c r="D130" s="75">
        <v>6085022</v>
      </c>
      <c r="E130" s="76">
        <v>43462</v>
      </c>
      <c r="F130" s="76">
        <v>43497</v>
      </c>
      <c r="G130" s="75">
        <v>13085022</v>
      </c>
    </row>
    <row r="131" spans="2:8" x14ac:dyDescent="0.25">
      <c r="B131" s="46" t="s">
        <v>44</v>
      </c>
      <c r="C131" s="46"/>
      <c r="D131" s="46">
        <f>SUM(D114:D130)</f>
        <v>654806633</v>
      </c>
      <c r="E131" s="87"/>
      <c r="F131" s="87"/>
      <c r="G131" s="46">
        <f>SUM(G114:G130)</f>
        <v>773806633</v>
      </c>
    </row>
    <row r="134" spans="2:8" x14ac:dyDescent="0.25">
      <c r="B134" s="88" t="s">
        <v>43</v>
      </c>
      <c r="C134" s="89"/>
      <c r="D134" s="89"/>
      <c r="E134" s="89"/>
      <c r="F134" s="89"/>
      <c r="G134" s="90"/>
    </row>
    <row r="135" spans="2:8" x14ac:dyDescent="0.25">
      <c r="B135" s="62" t="s">
        <v>19</v>
      </c>
      <c r="C135" s="63" t="s">
        <v>34</v>
      </c>
      <c r="D135" s="41" t="s">
        <v>46</v>
      </c>
      <c r="E135" s="62" t="s">
        <v>25</v>
      </c>
      <c r="F135" s="64" t="s">
        <v>26</v>
      </c>
      <c r="G135" s="62" t="s">
        <v>27</v>
      </c>
      <c r="H135" s="78"/>
    </row>
    <row r="136" spans="2:8" x14ac:dyDescent="0.25">
      <c r="B136" s="73" t="s">
        <v>17</v>
      </c>
      <c r="C136" s="74">
        <v>46</v>
      </c>
      <c r="D136" s="75">
        <v>17104253</v>
      </c>
      <c r="E136" s="76">
        <v>43333</v>
      </c>
      <c r="F136" s="76">
        <v>43368</v>
      </c>
      <c r="G136" s="77">
        <f>D136+7000000</f>
        <v>24104253</v>
      </c>
      <c r="H136" s="79"/>
    </row>
    <row r="137" spans="2:8" x14ac:dyDescent="0.25">
      <c r="B137" s="46" t="s">
        <v>44</v>
      </c>
      <c r="C137" s="46"/>
      <c r="D137" s="46">
        <f>SUM(D136)</f>
        <v>17104253</v>
      </c>
      <c r="E137" s="87"/>
      <c r="F137" s="87"/>
      <c r="G137" s="46">
        <f>SUM(G136)</f>
        <v>24104253</v>
      </c>
    </row>
    <row r="140" spans="2:8" x14ac:dyDescent="0.25">
      <c r="B140" s="88" t="s">
        <v>45</v>
      </c>
      <c r="C140" s="89"/>
      <c r="D140" s="89"/>
      <c r="E140" s="89"/>
      <c r="F140" s="89"/>
      <c r="G140" s="90"/>
    </row>
    <row r="141" spans="2:8" x14ac:dyDescent="0.25">
      <c r="B141" s="62" t="s">
        <v>19</v>
      </c>
      <c r="C141" s="63" t="s">
        <v>34</v>
      </c>
      <c r="D141" s="41" t="s">
        <v>46</v>
      </c>
      <c r="E141" s="62" t="s">
        <v>25</v>
      </c>
      <c r="F141" s="64" t="s">
        <v>26</v>
      </c>
      <c r="G141" s="62" t="s">
        <v>27</v>
      </c>
    </row>
    <row r="142" spans="2:8" x14ac:dyDescent="0.25">
      <c r="B142" s="73" t="s">
        <v>17</v>
      </c>
      <c r="C142" s="74">
        <v>87</v>
      </c>
      <c r="D142" s="75">
        <v>9345838</v>
      </c>
      <c r="E142" s="76">
        <v>43466</v>
      </c>
      <c r="F142" s="76">
        <v>43528</v>
      </c>
      <c r="G142" s="75">
        <v>16345838</v>
      </c>
    </row>
    <row r="143" spans="2:8" x14ac:dyDescent="0.25">
      <c r="B143" s="73" t="s">
        <v>17</v>
      </c>
      <c r="C143" s="74">
        <v>73</v>
      </c>
      <c r="D143" s="75">
        <v>59790406</v>
      </c>
      <c r="E143" s="76">
        <v>43472</v>
      </c>
      <c r="F143" s="76">
        <v>43528</v>
      </c>
      <c r="G143" s="77">
        <v>66790406</v>
      </c>
    </row>
    <row r="144" spans="2:8" x14ac:dyDescent="0.25">
      <c r="B144" s="73" t="s">
        <v>17</v>
      </c>
      <c r="C144" s="74">
        <v>73</v>
      </c>
      <c r="D144" s="75">
        <v>59150386</v>
      </c>
      <c r="E144" s="76">
        <v>43516</v>
      </c>
      <c r="F144" s="76">
        <v>43528</v>
      </c>
      <c r="G144" s="77">
        <v>66150386</v>
      </c>
    </row>
    <row r="145" spans="2:7" x14ac:dyDescent="0.25">
      <c r="B145" s="73" t="s">
        <v>17</v>
      </c>
      <c r="C145" s="74">
        <v>71</v>
      </c>
      <c r="D145" s="75">
        <v>272452</v>
      </c>
      <c r="E145" s="76">
        <v>43530</v>
      </c>
      <c r="F145" s="76">
        <v>43550</v>
      </c>
      <c r="G145" s="77">
        <v>7272452</v>
      </c>
    </row>
    <row r="146" spans="2:7" x14ac:dyDescent="0.25">
      <c r="B146" s="73" t="s">
        <v>17</v>
      </c>
      <c r="C146" s="74">
        <v>47</v>
      </c>
      <c r="D146" s="75">
        <v>94017514</v>
      </c>
      <c r="E146" s="76">
        <v>43531</v>
      </c>
      <c r="F146" s="76">
        <v>43551</v>
      </c>
      <c r="G146" s="77">
        <v>101017514</v>
      </c>
    </row>
    <row r="147" spans="2:7" x14ac:dyDescent="0.25">
      <c r="B147" s="73" t="s">
        <v>17</v>
      </c>
      <c r="C147" s="74">
        <v>73</v>
      </c>
      <c r="D147" s="75">
        <v>10522872</v>
      </c>
      <c r="E147" s="76">
        <v>43557</v>
      </c>
      <c r="F147" s="76">
        <v>43571</v>
      </c>
      <c r="G147" s="77">
        <f>17517662+5210</f>
        <v>17522872</v>
      </c>
    </row>
    <row r="148" spans="2:7" x14ac:dyDescent="0.25">
      <c r="B148" s="73" t="s">
        <v>17</v>
      </c>
      <c r="C148" s="74">
        <v>78</v>
      </c>
      <c r="D148" s="75">
        <v>146844973</v>
      </c>
      <c r="E148" s="76">
        <v>43560</v>
      </c>
      <c r="F148" s="76">
        <v>43587</v>
      </c>
      <c r="G148" s="77">
        <v>153844973</v>
      </c>
    </row>
    <row r="149" spans="2:7" x14ac:dyDescent="0.25">
      <c r="B149" s="73" t="s">
        <v>17</v>
      </c>
      <c r="C149" s="74">
        <v>86</v>
      </c>
      <c r="D149" s="75">
        <v>15099923</v>
      </c>
      <c r="E149" s="76">
        <v>43588</v>
      </c>
      <c r="F149" s="76">
        <v>43707</v>
      </c>
      <c r="G149" s="77">
        <v>22099923</v>
      </c>
    </row>
    <row r="150" spans="2:7" x14ac:dyDescent="0.25">
      <c r="B150" s="73" t="s">
        <v>17</v>
      </c>
      <c r="C150" s="74">
        <v>79</v>
      </c>
      <c r="D150" s="75">
        <v>16556798</v>
      </c>
      <c r="E150" s="76">
        <v>43687</v>
      </c>
      <c r="F150" s="76">
        <v>43707</v>
      </c>
      <c r="G150" s="77">
        <v>23556798</v>
      </c>
    </row>
    <row r="151" spans="2:7" x14ac:dyDescent="0.25">
      <c r="B151" s="73" t="s">
        <v>17</v>
      </c>
      <c r="C151" s="74">
        <v>79</v>
      </c>
      <c r="D151" s="75">
        <v>11074227</v>
      </c>
      <c r="E151" s="76">
        <v>43596</v>
      </c>
      <c r="F151" s="76">
        <v>43711</v>
      </c>
      <c r="G151" s="77">
        <v>18074227</v>
      </c>
    </row>
    <row r="152" spans="2:7" x14ac:dyDescent="0.25">
      <c r="B152" s="46" t="s">
        <v>42</v>
      </c>
      <c r="C152" s="46"/>
      <c r="D152" s="46">
        <f>SUM(D142:D151)</f>
        <v>422675389</v>
      </c>
      <c r="E152" s="87"/>
      <c r="F152" s="87"/>
      <c r="G152" s="46">
        <f>SUM(G142:G151)</f>
        <v>492675389</v>
      </c>
    </row>
  </sheetData>
  <mergeCells count="16">
    <mergeCell ref="B134:G134"/>
    <mergeCell ref="E137:F137"/>
    <mergeCell ref="B140:G140"/>
    <mergeCell ref="E152:F152"/>
    <mergeCell ref="D52:E52"/>
    <mergeCell ref="B55:F55"/>
    <mergeCell ref="D78:E78"/>
    <mergeCell ref="B81:G81"/>
    <mergeCell ref="B112:G112"/>
    <mergeCell ref="E131:F131"/>
    <mergeCell ref="B35:F35"/>
    <mergeCell ref="B1:F1"/>
    <mergeCell ref="B3:F3"/>
    <mergeCell ref="D11:E11"/>
    <mergeCell ref="B14:F14"/>
    <mergeCell ref="D32:E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ACUMULADA</vt:lpstr>
      <vt:lpstr>DETALLE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Maria Carmona Calderon</dc:creator>
  <cp:lastModifiedBy>Gloria.Lopez</cp:lastModifiedBy>
  <cp:lastPrinted>2019-10-25T17:57:17Z</cp:lastPrinted>
  <dcterms:created xsi:type="dcterms:W3CDTF">2015-05-25T15:38:03Z</dcterms:created>
  <dcterms:modified xsi:type="dcterms:W3CDTF">2019-10-25T18:04:31Z</dcterms:modified>
</cp:coreProperties>
</file>