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cumentos licitación parqueadero nueva publicación\"/>
    </mc:Choice>
  </mc:AlternateContent>
  <workbookProtection workbookAlgorithmName="SHA-512" workbookHashValue="Bn7aAzEyYOhY9laiR4qNaa/fGlZi4q2ad9EaXtgLHjcex+lyO9jdYf8slWqzm3lCS+aN1EOa83+hf1L7w/eFDw==" workbookSaltValue="nZoBpPLRRMCImzRCZ5QWyg==" workbookSpinCount="100000" lockStructure="1"/>
  <bookViews>
    <workbookView xWindow="0" yWindow="0" windowWidth="18570" windowHeight="7040" tabRatio="830" firstSheet="3" activeTab="3"/>
  </bookViews>
  <sheets>
    <sheet name="ENTREGA" sheetId="2" r:id="rId1"/>
    <sheet name="APERTURA DE SOBRES" sheetId="22" r:id="rId2"/>
    <sheet name="3. REQUISITOS JURÍDICOS" sheetId="21" r:id="rId3"/>
    <sheet name="3.2.1 EXPERIENCIA GRAL" sheetId="3" r:id="rId4"/>
    <sheet name="3.3 CAP FINANCIERA" sheetId="1" r:id="rId5"/>
    <sheet name="3.4 REQUISITOS COMERCIALES" sheetId="10" r:id="rId6"/>
    <sheet name="EVALUACIÓN" sheetId="18" r:id="rId7"/>
    <sheet name="PRESUPUESTO" sheetId="31" r:id="rId8"/>
    <sheet name="ANALISIS AIU" sheetId="32" r:id="rId9"/>
  </sheets>
  <externalReferences>
    <externalReference r:id="rId10"/>
    <externalReference r:id="rId11"/>
    <externalReference r:id="rId12"/>
    <externalReference r:id="rId13"/>
    <externalReference r:id="rId14"/>
  </externalReferences>
  <definedNames>
    <definedName name="_Dist_Bin" hidden="1">[1]MPC3I4!$A$2040:$DD$3161</definedName>
    <definedName name="_Dist_Values" hidden="1">[1]MPC3I4!$A$2552:$IV$3906</definedName>
    <definedName name="_xlnm._FilterDatabase" localSheetId="1" hidden="1">'APERTURA DE SOBRES'!$A$6:$I$6</definedName>
    <definedName name="_ftn1" localSheetId="5">'3.4 REQUISITOS COMERCIALES'!#REF!</definedName>
    <definedName name="_ftnref1" localSheetId="5">'3.4 REQUISITOS COMERCIALES'!$G$6</definedName>
    <definedName name="_xlnm.Print_Area" localSheetId="3">'3.2.1 EXPERIENCIA GRAL'!$A$1:$I$21</definedName>
    <definedName name="_xlnm.Print_Area" localSheetId="4">'3.3 CAP FINANCIERA'!$A$1:$T$9</definedName>
    <definedName name="_xlnm.Print_Area" localSheetId="6">EVALUACIÓN!$A$1:$M$11</definedName>
    <definedName name="_xlnm.Print_Area">#REF!</definedName>
    <definedName name="DESC_APU">IF(LEN([2]A.P.U.!$B1)=2,VLOOKUP([2]A.P.U.!$B1,[3]Ppto!$D:$P,2,FALSE),IF([2]A.P.U.!$A1="",IF([2]A.P.U.!$B1="",IF([2]A.P.U.!$A1048576="","",DIRECTO),""),DESCRIPCION_APU))</definedName>
    <definedName name="DESCRIPCION_APU">IF(ISERROR(SEARCH("-",[2]A.P.U.!$B1,3)),INSUMO,ITEM)</definedName>
    <definedName name="DIRECTO">"DIRECTO:  "&amp;TEXT(SUMIF([2]A.P.U.!$A:$A,[2]A.P.U.!$A1048576,[2]A.P.U.!$H:$H)/2,"#,##0")&amp;" / "&amp;VLOOKUP([2]A.P.U.!$A1048576,[3]Ppto!$D:$F,3,FALSE)</definedName>
    <definedName name="INSUMO">VLOOKUP([2]A.P.U.!$B1,[3]Insumos!$D:$E,2,FALSE)</definedName>
    <definedName name="ITEM">VLOOKUP([2]A.P.U.!$B1,[3]Ppto!$D:$O,2,0)</definedName>
    <definedName name="SUBA">'[4]SUB APU'!$A$1:$D$65536</definedName>
    <definedName name="_xlnm.Print_Titles" localSheetId="2">'3. REQUISITOS JURÍDICOS'!$A:$B,'3. REQUISITOS JURÍDICOS'!$1:$4</definedName>
    <definedName name="_xlnm.Print_Titles" localSheetId="3">'3.2.1 EXPERIENCIA GRAL'!$1:$10</definedName>
    <definedName name="_xlnm.Print_Titles" localSheetId="4">'3.3 CAP FINANCIERA'!$A:$B,'3.3 CAP FINANCIERA'!$1:$8</definedName>
    <definedName name="_xlnm.Print_Titles" localSheetId="5">'3.4 REQUISITOS COMERCIALES'!$1:$6</definedName>
    <definedName name="wrn.items." localSheetId="2" hidden="1">{#N/A,#N/A,FALSE,"Items"}</definedName>
    <definedName name="wrn.items." localSheetId="1" hidden="1">{#N/A,#N/A,FALSE,"Items"}</definedName>
    <definedName name="wrn.items." localSheetId="6" hidden="1">{#N/A,#N/A,FALSE,"Items"}</definedName>
    <definedName name="wrn.items." hidden="1">{#N/A,#N/A,FALSE,"Items"}</definedName>
    <definedName name="wrn1.items" localSheetId="2" hidden="1">{#N/A,#N/A,FALSE,"Items"}</definedName>
    <definedName name="wrn1.items" localSheetId="1" hidden="1">{#N/A,#N/A,FALSE,"Items"}</definedName>
    <definedName name="wrn1.items" localSheetId="6" hidden="1">{#N/A,#N/A,FALSE,"Items"}</definedName>
    <definedName name="wrn1.items" hidden="1">{#N/A,#N/A,FALSE,"Items"}</definedName>
    <definedName name="Z_0DF4D8E0_70F8_43CF_A6D4_A84D04F4D812_.wvu.Cols" localSheetId="0" hidden="1">ENTREGA!#REF!</definedName>
    <definedName name="Z_0DF4D8E0_70F8_43CF_A6D4_A84D04F4D812_.wvu.PrintArea" localSheetId="0" hidden="1">ENTREGA!$A$1:$B$7</definedName>
    <definedName name="Z_0DF4D8E0_70F8_43CF_A6D4_A84D04F4D812_.wvu.Rows" localSheetId="0" hidden="1">ENTREGA!#REF!</definedName>
  </definedNames>
  <calcPr calcId="152511"/>
</workbook>
</file>

<file path=xl/calcChain.xml><?xml version="1.0" encoding="utf-8"?>
<calcChain xmlns="http://schemas.openxmlformats.org/spreadsheetml/2006/main">
  <c r="H61" i="31" l="1"/>
  <c r="H56" i="31"/>
  <c r="H63" i="31" s="1"/>
  <c r="H52" i="31"/>
  <c r="H48" i="31"/>
  <c r="H47" i="31"/>
  <c r="H46" i="31"/>
  <c r="H42" i="31"/>
  <c r="H41" i="31"/>
  <c r="H40" i="31"/>
  <c r="H39" i="31"/>
  <c r="H38" i="31"/>
  <c r="H37" i="31"/>
  <c r="H36" i="31"/>
  <c r="H35" i="31"/>
  <c r="H34" i="31"/>
  <c r="H30" i="31"/>
  <c r="H29" i="31"/>
  <c r="H28" i="31"/>
  <c r="H24" i="31"/>
  <c r="H23" i="31"/>
  <c r="H20" i="31"/>
  <c r="H17" i="31"/>
  <c r="H15" i="31"/>
  <c r="H6" i="32"/>
  <c r="H9" i="32"/>
  <c r="H12" i="32"/>
  <c r="H14" i="32"/>
  <c r="H17" i="32"/>
  <c r="H18" i="32"/>
  <c r="H19" i="32"/>
  <c r="H21" i="32"/>
  <c r="H22" i="32"/>
  <c r="H27" i="32"/>
  <c r="F30" i="32" s="1"/>
  <c r="H29" i="32"/>
  <c r="H32" i="32" s="1"/>
  <c r="H31" i="32"/>
  <c r="H26" i="32"/>
  <c r="H24" i="32"/>
  <c r="S14" i="32"/>
  <c r="R6" i="32"/>
  <c r="R9" i="32"/>
  <c r="R27" i="32" s="1"/>
  <c r="R12" i="32"/>
  <c r="R14" i="32"/>
  <c r="R17" i="32"/>
  <c r="R18" i="32"/>
  <c r="R19" i="32"/>
  <c r="R21" i="32"/>
  <c r="R22" i="32"/>
  <c r="R24" i="32"/>
  <c r="R26" i="32"/>
  <c r="R61" i="31"/>
  <c r="R56" i="31"/>
  <c r="S54" i="31" s="1"/>
  <c r="R52" i="31"/>
  <c r="R48" i="31"/>
  <c r="R47" i="31"/>
  <c r="R46" i="31"/>
  <c r="S44" i="31" s="1"/>
  <c r="R42" i="31"/>
  <c r="R41" i="31"/>
  <c r="R40" i="31"/>
  <c r="R39" i="31"/>
  <c r="R38" i="31"/>
  <c r="R37" i="31"/>
  <c r="R36" i="31"/>
  <c r="R35" i="31"/>
  <c r="S32" i="31" s="1"/>
  <c r="R34" i="31"/>
  <c r="R30" i="31"/>
  <c r="R29" i="31"/>
  <c r="R28" i="31"/>
  <c r="R24" i="31"/>
  <c r="R23" i="31"/>
  <c r="R20" i="31"/>
  <c r="R17" i="31"/>
  <c r="S12" i="31" s="1"/>
  <c r="R15" i="31"/>
  <c r="S60" i="31"/>
  <c r="S50" i="31"/>
  <c r="S26" i="31"/>
  <c r="S22" i="31"/>
  <c r="S18" i="31"/>
  <c r="F11" i="18"/>
  <c r="M7" i="18" s="1"/>
  <c r="J11" i="18"/>
  <c r="G20" i="3"/>
  <c r="H19" i="3" s="1"/>
  <c r="G19" i="3"/>
  <c r="G9" i="3"/>
  <c r="C3" i="21"/>
  <c r="V6" i="32"/>
  <c r="U6" i="32"/>
  <c r="T6" i="32"/>
  <c r="S6" i="32"/>
  <c r="V9" i="32"/>
  <c r="U9" i="32"/>
  <c r="T9" i="32"/>
  <c r="S9" i="32"/>
  <c r="V12" i="32"/>
  <c r="U12" i="32"/>
  <c r="T12" i="32"/>
  <c r="S12" i="32"/>
  <c r="V14" i="32"/>
  <c r="U14" i="32"/>
  <c r="T14" i="32"/>
  <c r="V61" i="31"/>
  <c r="U61" i="31"/>
  <c r="T61" i="31"/>
  <c r="V56" i="31"/>
  <c r="U56" i="31"/>
  <c r="T56" i="31"/>
  <c r="V52" i="31"/>
  <c r="U52" i="31"/>
  <c r="T52" i="31"/>
  <c r="V48" i="31"/>
  <c r="U48" i="31"/>
  <c r="T48" i="31"/>
  <c r="V47" i="31"/>
  <c r="U47" i="31"/>
  <c r="T47" i="31"/>
  <c r="V46" i="31"/>
  <c r="U46" i="31"/>
  <c r="T46" i="31"/>
  <c r="V42" i="31"/>
  <c r="U42" i="31"/>
  <c r="T42" i="31"/>
  <c r="V41" i="31"/>
  <c r="U41" i="31"/>
  <c r="T41" i="31"/>
  <c r="V40" i="31"/>
  <c r="U40" i="31"/>
  <c r="T40" i="31"/>
  <c r="V39" i="31"/>
  <c r="U39" i="31"/>
  <c r="T39" i="31"/>
  <c r="V38" i="31"/>
  <c r="U38" i="31"/>
  <c r="T38" i="31"/>
  <c r="V37" i="31"/>
  <c r="U37" i="31"/>
  <c r="T37" i="31"/>
  <c r="V36" i="31"/>
  <c r="U36" i="31"/>
  <c r="T36" i="31"/>
  <c r="V35" i="31"/>
  <c r="U35" i="31"/>
  <c r="T35" i="31"/>
  <c r="V34" i="31"/>
  <c r="U34" i="31"/>
  <c r="T34" i="31"/>
  <c r="V30" i="31"/>
  <c r="U30" i="31"/>
  <c r="T30" i="31"/>
  <c r="V29" i="31"/>
  <c r="U29" i="31"/>
  <c r="T29" i="31"/>
  <c r="V28" i="31"/>
  <c r="U28" i="31"/>
  <c r="T28" i="31"/>
  <c r="V24" i="31"/>
  <c r="U24" i="31"/>
  <c r="T24" i="31"/>
  <c r="V23" i="31"/>
  <c r="U23" i="31"/>
  <c r="T23" i="31"/>
  <c r="V20" i="31"/>
  <c r="U20" i="31"/>
  <c r="T20" i="31"/>
  <c r="V17" i="31"/>
  <c r="U17" i="31"/>
  <c r="T17" i="31"/>
  <c r="V15" i="31"/>
  <c r="U15" i="31"/>
  <c r="T15" i="31"/>
  <c r="J30" i="3"/>
  <c r="M6" i="18"/>
  <c r="A2" i="1"/>
  <c r="A3" i="1"/>
  <c r="B9" i="1"/>
  <c r="O9" i="1" s="1"/>
  <c r="W9" i="1"/>
  <c r="B3" i="22"/>
  <c r="E7" i="18"/>
  <c r="H7" i="18" s="1"/>
  <c r="B11" i="18"/>
  <c r="B7" i="10"/>
  <c r="F7" i="18"/>
  <c r="A3" i="18"/>
  <c r="A1" i="18"/>
  <c r="A2" i="18"/>
  <c r="A2" i="10"/>
  <c r="A3" i="10"/>
  <c r="A1" i="10"/>
  <c r="A1" i="1"/>
  <c r="A3" i="3"/>
  <c r="A2" i="3"/>
  <c r="A1" i="3"/>
  <c r="B2" i="22"/>
  <c r="C2" i="21"/>
  <c r="A14" i="3"/>
  <c r="F34" i="32" l="1"/>
  <c r="H30" i="32"/>
  <c r="H33" i="32" s="1"/>
  <c r="E9" i="1"/>
  <c r="Q9" i="1"/>
  <c r="P9" i="1"/>
  <c r="X9" i="1" s="1"/>
  <c r="R63" i="31"/>
  <c r="F9" i="1"/>
  <c r="R9" i="1"/>
  <c r="S9" i="1" s="1"/>
  <c r="T9" i="1" s="1"/>
  <c r="R66" i="31" l="1"/>
  <c r="R67" i="31" s="1"/>
  <c r="R29" i="32"/>
  <c r="R64" i="31"/>
  <c r="R68" i="31" s="1"/>
  <c r="R65" i="31"/>
  <c r="S61" i="31"/>
  <c r="S51" i="31"/>
  <c r="S27" i="31"/>
  <c r="S33" i="31"/>
  <c r="S23" i="31"/>
  <c r="S14" i="31"/>
  <c r="S19" i="31"/>
  <c r="S45" i="31"/>
  <c r="S55" i="31"/>
  <c r="S62" i="31" l="1"/>
  <c r="R31" i="32"/>
  <c r="R32" i="32"/>
  <c r="P30" i="32"/>
  <c r="P34" i="32" s="1"/>
  <c r="R30" i="32" l="1"/>
  <c r="R33" i="32" s="1"/>
  <c r="H66" i="31"/>
  <c r="H64" i="31"/>
  <c r="H65" i="31"/>
  <c r="H67" i="31"/>
</calcChain>
</file>

<file path=xl/comments1.xml><?xml version="1.0" encoding="utf-8"?>
<comments xmlns="http://schemas.openxmlformats.org/spreadsheetml/2006/main">
  <authors>
    <author>ssttoo3</author>
  </authors>
  <commentList>
    <comment ref="H29" authorId="0" shapeId="0">
      <text>
        <r>
          <rPr>
            <sz val="9"/>
            <color indexed="81"/>
            <rFont val="Swis721 LtCn BT"/>
            <family val="2"/>
          </rPr>
          <t>Ingresar valor total de los costos directos.</t>
        </r>
        <r>
          <rPr>
            <sz val="9"/>
            <color indexed="81"/>
            <rFont val="Tahoma"/>
            <family val="2"/>
          </rPr>
          <t xml:space="preserve">
</t>
        </r>
      </text>
    </comment>
    <comment ref="R29" authorId="0" shapeId="0">
      <text>
        <r>
          <rPr>
            <sz val="9"/>
            <color indexed="81"/>
            <rFont val="Swis721 LtCn BT"/>
            <family val="2"/>
          </rPr>
          <t>Ingresar valor total de los costos directos.</t>
        </r>
        <r>
          <rPr>
            <sz val="9"/>
            <color indexed="81"/>
            <rFont val="Tahoma"/>
            <family val="2"/>
          </rPr>
          <t xml:space="preserve">
</t>
        </r>
      </text>
    </comment>
  </commentList>
</comments>
</file>

<file path=xl/sharedStrings.xml><?xml version="1.0" encoding="utf-8"?>
<sst xmlns="http://schemas.openxmlformats.org/spreadsheetml/2006/main" count="598" uniqueCount="323">
  <si>
    <t>EN PESOS</t>
  </si>
  <si>
    <t>EN SMMLV</t>
  </si>
  <si>
    <t>TOTAL</t>
  </si>
  <si>
    <t>OFERENTE</t>
  </si>
  <si>
    <t>1</t>
  </si>
  <si>
    <t>UNIVERSIDAD DE ANTIOQUIA</t>
  </si>
  <si>
    <t>ACTIVO CORRIENTE</t>
  </si>
  <si>
    <t>PASIVO CORRIENTE</t>
  </si>
  <si>
    <t>INDICADOR 1</t>
  </si>
  <si>
    <t>INDICADOR 2</t>
  </si>
  <si>
    <t>PASIVO TOTAL</t>
  </si>
  <si>
    <t>ACTIVO TOTAL</t>
  </si>
  <si>
    <t>LIQUIDEZ</t>
  </si>
  <si>
    <t>INDICADOR 3</t>
  </si>
  <si>
    <t>PROPONENTE</t>
  </si>
  <si>
    <t xml:space="preserve">EVALUACIÓN EXPERIENCIA </t>
  </si>
  <si>
    <t>Numeral</t>
  </si>
  <si>
    <t>CUMPLE/NOCUMPLE</t>
  </si>
  <si>
    <t>OBSERVACIONES</t>
  </si>
  <si>
    <t xml:space="preserve">No tener antecedentes disciplinarios en la Procuraduría General de la Nación. </t>
  </si>
  <si>
    <t xml:space="preserve">No tener antecedentes judiciales en la Policía Nacional de Colombia. </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</si>
  <si>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</si>
  <si>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</si>
  <si>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</si>
  <si>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</si>
  <si>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</si>
  <si>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</si>
  <si>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</si>
  <si>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</si>
  <si>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</si>
  <si>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</si>
  <si>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</si>
  <si>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</si>
  <si>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TRM</t>
  </si>
  <si>
    <t>Presupuesto Total</t>
  </si>
  <si>
    <t>TRM día siguiente</t>
  </si>
  <si>
    <t>Cantidad de propuestas (n)</t>
  </si>
  <si>
    <t>ORDEN</t>
  </si>
  <si>
    <t>Nro</t>
  </si>
  <si>
    <t>VALOR TOTAL</t>
  </si>
  <si>
    <t>NOMBRE OFERENTE</t>
  </si>
  <si>
    <t>PROPONENTES</t>
  </si>
  <si>
    <t>REQUISITOS COMERCIALES</t>
  </si>
  <si>
    <t>No estar reportada al Boletín de Responsables Fiscales de la Contraloría General de la República.</t>
  </si>
  <si>
    <t>PRESUPUESTO OFICIAL</t>
  </si>
  <si>
    <t>EXPERIENCIA GENERAL</t>
  </si>
  <si>
    <t>OBSERVACIONES CON RESPECTO A PROPUESTA ECONÓMICA</t>
  </si>
  <si>
    <t>N°</t>
  </si>
  <si>
    <t>RADICADO</t>
  </si>
  <si>
    <t>HORA DE RECIBIDO</t>
  </si>
  <si>
    <t>NIT/CC</t>
  </si>
  <si>
    <t>REPRESENTANTE LEGAL</t>
  </si>
  <si>
    <t>NUMERO DE FOLIOS DE LA PROPUESTA</t>
  </si>
  <si>
    <t>COSTO TOTAL CON IVA</t>
  </si>
  <si>
    <t>Compañía aseguradora</t>
  </si>
  <si>
    <t>Número de póliza</t>
  </si>
  <si>
    <t>Valor asegurado</t>
  </si>
  <si>
    <t>ENDEUDAMIENTO</t>
  </si>
  <si>
    <t>Vigencia desde- hasta</t>
  </si>
  <si>
    <t>NIT O CÉDULA</t>
  </si>
  <si>
    <t>Precio Unitario</t>
  </si>
  <si>
    <t>Valor Total</t>
  </si>
  <si>
    <t>3.1</t>
  </si>
  <si>
    <t>4.1</t>
  </si>
  <si>
    <t>4.2</t>
  </si>
  <si>
    <t>un</t>
  </si>
  <si>
    <t>TOTAL COSTO DIRECTO</t>
  </si>
  <si>
    <t xml:space="preserve">ADMINISTRACIÓN </t>
  </si>
  <si>
    <t>IMPREVISTOS</t>
  </si>
  <si>
    <t xml:space="preserve">UTILIDAD </t>
  </si>
  <si>
    <t>1.0</t>
  </si>
  <si>
    <t>PERSONAL PROFESIONAL Y ADMINISTRATIVOS.</t>
  </si>
  <si>
    <t>1.1.1</t>
  </si>
  <si>
    <t>2.0</t>
  </si>
  <si>
    <t>PERSONAL OPERATIVO</t>
  </si>
  <si>
    <t>3.0</t>
  </si>
  <si>
    <t>INSTALACIONES PROVISIONALES, SEÑALIZACIÓN Y SISOMA</t>
  </si>
  <si>
    <t>Profesionales SISOMA</t>
  </si>
  <si>
    <t>3.1.1</t>
  </si>
  <si>
    <t>4.0</t>
  </si>
  <si>
    <t xml:space="preserve">POLIZAS </t>
  </si>
  <si>
    <t>PORCENTAJE ADMINISTRACIÒN. [A]</t>
  </si>
  <si>
    <t>IMPREVISTOS. [I]</t>
  </si>
  <si>
    <t>UTILIDAD. [U]</t>
  </si>
  <si>
    <t>PORCENTAJE TOTAL A.I.U</t>
  </si>
  <si>
    <t>EVALUACIÓN EXPERIENCIA - INDICADORES FINANCIEROS</t>
  </si>
  <si>
    <t>APERTURA DE SOBRES</t>
  </si>
  <si>
    <t>EVALUACIÓN ECONÓMICA - DEFINICIÓN DE MÉTODO DE EVALUACIÓN Y CÁLCULO DE Pt1</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</si>
  <si>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</si>
  <si>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</si>
  <si>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</si>
  <si>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</si>
  <si>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GASTOS FIJOS OFICINA</t>
  </si>
  <si>
    <t>Auxiliar contable</t>
  </si>
  <si>
    <t>Secretaría</t>
  </si>
  <si>
    <t>Mensajero</t>
  </si>
  <si>
    <t>Valor de la prima</t>
  </si>
  <si>
    <t>ITEM</t>
  </si>
  <si>
    <t>DESCRIPCCIÓN</t>
  </si>
  <si>
    <t>VALOR/MES/BASE</t>
  </si>
  <si>
    <t>FACTOR PRESTACIONAL</t>
  </si>
  <si>
    <t>%DEDICACIÒN MENSUAL</t>
  </si>
  <si>
    <t xml:space="preserve">DURACION (meses) </t>
  </si>
  <si>
    <t>CANTIDAD</t>
  </si>
  <si>
    <t>Unidad</t>
  </si>
  <si>
    <t>Cantidad</t>
  </si>
  <si>
    <t xml:space="preserve">OBJETO: </t>
  </si>
  <si>
    <t>ABOGADO</t>
  </si>
  <si>
    <t>______________________________________</t>
  </si>
  <si>
    <t>Garantía de seriedad de la oferta</t>
  </si>
  <si>
    <t xml:space="preserve">Número de póliza </t>
  </si>
  <si>
    <t>No estar reportada al Boletín de Responsables Fiscales de la Contraloría General de la República. 
(http://www.contraloriagen.gov.co/web/guest/certificado-antecedentes-fiscales).</t>
  </si>
  <si>
    <t>PUNTAJE TOTAL</t>
  </si>
  <si>
    <t>% AIU</t>
  </si>
  <si>
    <t>*H=Habilitado  NH=No habilitado</t>
  </si>
  <si>
    <t>ESTADO*</t>
  </si>
  <si>
    <r>
      <rPr>
        <b/>
        <sz val="10"/>
        <rFont val="Arial"/>
        <family val="2"/>
      </rPr>
      <t>OBSERVACIÓN:</t>
    </r>
    <r>
      <rPr>
        <sz val="10"/>
        <rFont val="Arial"/>
        <family val="2"/>
      </rPr>
      <t xml:space="preserve">
</t>
    </r>
  </si>
  <si>
    <t>NE = PT/AT &lt;= 60%
Siendo PT = pasivo total AT = activo total</t>
  </si>
  <si>
    <t>CT = AC-PC &gt; 1,5PO
Siendo PO = Presupuesto Oficial</t>
  </si>
  <si>
    <t>m2</t>
  </si>
  <si>
    <t>ANALISIS DETALLADO ADMINISTRACION</t>
  </si>
  <si>
    <t>SUBTOTAL GASTOS ADMINISTRATIVOS</t>
  </si>
  <si>
    <t>VALOR TOTAL COSTOS DIRECTOS DE LA OBRA</t>
  </si>
  <si>
    <t>(A)</t>
  </si>
  <si>
    <t>(I)</t>
  </si>
  <si>
    <t>(U)</t>
  </si>
  <si>
    <t>SUBTOTAL AIU</t>
  </si>
  <si>
    <t>CLASIFICACIÓN DEL OBJETO DEL CONTRATO (8)</t>
  </si>
  <si>
    <t>m</t>
  </si>
  <si>
    <t>1.1</t>
  </si>
  <si>
    <t>Profesionales de Obra Civil</t>
  </si>
  <si>
    <t>1.2.1</t>
  </si>
  <si>
    <t>2.1</t>
  </si>
  <si>
    <t>Personal Operativo de Obra Civil</t>
  </si>
  <si>
    <t>Gastos oficina principal</t>
  </si>
  <si>
    <t>4.1.1</t>
  </si>
  <si>
    <t>4.1.2</t>
  </si>
  <si>
    <t>4.1.4</t>
  </si>
  <si>
    <t>Gastos oficina en obra</t>
  </si>
  <si>
    <t>4.2.2</t>
  </si>
  <si>
    <t>4.2.3</t>
  </si>
  <si>
    <t xml:space="preserve">Papeleria, fotocopias, </t>
  </si>
  <si>
    <t>Computadores  y sofware</t>
  </si>
  <si>
    <t>Descripcion de la Actividad</t>
  </si>
  <si>
    <t>OBRA CIVIL</t>
  </si>
  <si>
    <t>3.2</t>
  </si>
  <si>
    <t>Inversion ambiental</t>
  </si>
  <si>
    <t>3.2.1</t>
  </si>
  <si>
    <t>H</t>
  </si>
  <si>
    <t>I</t>
  </si>
  <si>
    <t>IVA 19% SOBRE UTILIDAD</t>
  </si>
  <si>
    <t>Estar inscritos en el Registro Único Tributario. Aportar RUT actualizado y vigente</t>
  </si>
  <si>
    <t>Estar afiliado y a paz y salvo con el Sistema de Salud (EPS) y el Sistema General de Pensiones en los términos de la Ley. En caso de tener empleados a su cargo, deben estar afiliados y a paz y salvo con el Sistema General de Seguridad Social (Salud, Pensiones, Riesgos Laborales) como cotizante y con los aportes Parafiscales (Caja de Compensación Familiar, Sena, ICBF). Fotocopia de las planillas de pago del mes en que s epresenta la propuesta</t>
  </si>
  <si>
    <t>4.1.1 Requisitos personas naturales</t>
  </si>
  <si>
    <t>4.1.2. Requisitos personas jurídicas</t>
  </si>
  <si>
    <t>CUMPLIMIENTO DE REQUISITOS</t>
  </si>
  <si>
    <t>4.4.1 Ser en PESOS COLOMBIANOS.</t>
  </si>
  <si>
    <t>4.4.2 Incluir todos los costos, gastos impuestos, tasas y contribuciones en los que deba incurrir el PROPONENTE para cumplir el objeto de la INVITACIÓN.</t>
  </si>
  <si>
    <t>4.4.3 Tener una vigencia mínima de SESENTA (60) días calendario, contados a partir del cierre de la INVITACIÓN, prorrogable en un plazo igual, en caso que no se pueda adjudicar en dicho término</t>
  </si>
  <si>
    <t>4.4.4 No modificar los formatos del Proceso de Contratación, salvo autorización expresa.</t>
  </si>
  <si>
    <t>CUMPLE</t>
  </si>
  <si>
    <t xml:space="preserve">REQUISITOS JURÍDICOS DE PARTICIPACIÓN  (personas jurídicas y naturales) numeral 4.1 </t>
  </si>
  <si>
    <t>SEGUROS DEL ESTADO S.A.</t>
  </si>
  <si>
    <t>Ser una persona jurídica con: (i) capacidad jurídica para celebrar contratos; (ii) creada por lo menos TRES (3) años antes de la fecha de cierre de la INVITACIÓN; (iii) con una vigencia mínima igual al término de duración de las garantías exigidas y un año más y (iv) estar inscrita en la Cámara de Comercio de su domicilio. Certificado de Existencia y representación Legal, con constancia de autorización del máximo órgano social, cuando el Representante Legal tenga limitaciones para presentar la propuesta comercial y firmar el contrato. Consulta de no aparecer vinculado al Sistema Registro Nacional de Medidas Correctivas RNMC (Certificado de medidas correctivas) https://srvpsi.policia.gov.co/PSC/frm_cnp_consulta.aspx</t>
  </si>
  <si>
    <t xml:space="preserve">Tener como objeto social principal, o conexo,las actividades establecidas en el objeto de la presente invitación.  </t>
  </si>
  <si>
    <r>
      <rPr>
        <b/>
        <sz val="11"/>
        <rFont val="Arial"/>
        <family val="2"/>
      </rPr>
      <t>OBJETO:</t>
    </r>
    <r>
      <rPr>
        <sz val="11"/>
        <rFont val="Arial"/>
        <family val="2"/>
      </rPr>
      <t xml:space="preserve"> “Ejecutar la obra civil e hidráulica, demarcaciones y conformación de celdas del parqueadero de carros perteneciente a la sede de Robledo de la Universidad de Antioquia, ubicado en la calle 73 #73A-79 en la ciudad de Medellín, conforme con las especificaciones técnicas y cantidades de obra.”</t>
    </r>
  </si>
  <si>
    <t>CONSTRUCTORA EASY OBRAS S.A.S.</t>
  </si>
  <si>
    <t>900539489-7</t>
  </si>
  <si>
    <r>
      <t xml:space="preserve">Estar inscrita, calificada y clasificada en el Registro Único de PROPONENTES –RUP- de la Cámara de Comercio de su domicilio antes de la fecha de cierre o entrega de propuestas de esta invitación, en cualquiera de las categorías de la UNSPSC establecidas en la Tabla # 1. RUP con fecha de expedición no superior a un mes a la fecha de cierre de la invitación     
</t>
    </r>
    <r>
      <rPr>
        <b/>
        <sz val="10"/>
        <color theme="1"/>
        <rFont val="Arial"/>
        <family val="2"/>
      </rPr>
      <t xml:space="preserve">
SEGMENTO 72: </t>
    </r>
    <r>
      <rPr>
        <sz val="10"/>
        <color theme="1"/>
        <rFont val="Arial"/>
        <family val="2"/>
      </rPr>
      <t>SERVICIOS DE EDIFICACIÓN, CONSTRUCCIÓN DE INSTALACIONES Y MANTENIMIENTO;</t>
    </r>
    <r>
      <rPr>
        <b/>
        <sz val="10"/>
        <color theme="1"/>
        <rFont val="Arial"/>
        <family val="2"/>
      </rPr>
      <t xml:space="preserve"> FAMILIA 14: </t>
    </r>
    <r>
      <rPr>
        <sz val="10"/>
        <color theme="1"/>
        <rFont val="Arial"/>
        <family val="2"/>
      </rPr>
      <t xml:space="preserve">SERVICIO DE CONSTRUCCIÓN PESADA; </t>
    </r>
    <r>
      <rPr>
        <b/>
        <sz val="10"/>
        <color theme="1"/>
        <rFont val="Arial"/>
        <family val="2"/>
      </rPr>
      <t xml:space="preserve">CLASE 10: </t>
    </r>
    <r>
      <rPr>
        <sz val="10"/>
        <color theme="1"/>
        <rFont val="Arial"/>
        <family val="2"/>
      </rPr>
      <t>SERVICIO DE CONSTRUCCIÓN DE AUTOPISTAS Y CARRETERAS .</t>
    </r>
    <r>
      <rPr>
        <b/>
        <sz val="10"/>
        <color theme="1"/>
        <rFont val="Arial"/>
        <family val="2"/>
      </rPr>
      <t xml:space="preserve">
SEGMENTO 95: </t>
    </r>
    <r>
      <rPr>
        <sz val="10"/>
        <color theme="1"/>
        <rFont val="Arial"/>
        <family val="2"/>
      </rPr>
      <t>TERRENOS, EDIFICIOS, ESTRUCTURAS Y VÍAS;</t>
    </r>
    <r>
      <rPr>
        <b/>
        <sz val="10"/>
        <color theme="1"/>
        <rFont val="Arial"/>
        <family val="2"/>
      </rPr>
      <t xml:space="preserve"> FAMILIA 11: </t>
    </r>
    <r>
      <rPr>
        <sz val="10"/>
        <color theme="1"/>
        <rFont val="Arial"/>
        <family val="2"/>
      </rPr>
      <t xml:space="preserve">VÍAS; </t>
    </r>
    <r>
      <rPr>
        <b/>
        <sz val="10"/>
        <color theme="1"/>
        <rFont val="Arial"/>
        <family val="2"/>
      </rPr>
      <t xml:space="preserve">CLASE 16: </t>
    </r>
    <r>
      <rPr>
        <sz val="10"/>
        <color theme="1"/>
        <rFont val="Arial"/>
        <family val="2"/>
      </rPr>
      <t xml:space="preserve">VÍAS DE TRÁFICO ABIERTO  
</t>
    </r>
    <r>
      <rPr>
        <b/>
        <sz val="10"/>
        <color theme="1"/>
        <rFont val="Arial"/>
        <family val="2"/>
      </rPr>
      <t>SEGMENTO 72:</t>
    </r>
    <r>
      <rPr>
        <sz val="10"/>
        <color theme="1"/>
        <rFont val="Arial"/>
        <family val="2"/>
      </rPr>
      <t xml:space="preserve"> SERVICIOS DE EDIFICACIÓN, CONSTRUCCIÓN DE INSTALACIONES Y MANTENIMIENTO;</t>
    </r>
    <r>
      <rPr>
        <b/>
        <sz val="10"/>
        <color theme="1"/>
        <rFont val="Arial"/>
        <family val="2"/>
      </rPr>
      <t xml:space="preserve"> FAMILIA 14:</t>
    </r>
    <r>
      <rPr>
        <sz val="10"/>
        <color theme="1"/>
        <rFont val="Arial"/>
        <family val="2"/>
      </rPr>
      <t xml:space="preserve"> SERVICIO DE CONSTRUCCIÓN PESADA; </t>
    </r>
    <r>
      <rPr>
        <b/>
        <sz val="10"/>
        <color theme="1"/>
        <rFont val="Arial"/>
        <family val="2"/>
      </rPr>
      <t>CLASE 11:</t>
    </r>
    <r>
      <rPr>
        <sz val="10"/>
        <color theme="1"/>
        <rFont val="Arial"/>
        <family val="2"/>
      </rPr>
      <t xml:space="preserve"> SERVICIO DE CONSTRUCCIÓN Y REVESTIMIENTO Y PAVIMENTACIÓN DE INFRAESTRUCTURA 
</t>
    </r>
  </si>
  <si>
    <r>
      <t xml:space="preserve">Estar inscrita , Calificada y Clasificada en el Registro Único de Proponentes - RUP - de la Cámara de Comercio, en alguna de las clasificaciones de la UNSPSC2, establecidas en la Tabla # 1. RUP con fecha de expedición no superior a un mes a la fecha de cierre de la invitación.   
</t>
    </r>
    <r>
      <rPr>
        <b/>
        <sz val="10"/>
        <color theme="1"/>
        <rFont val="Arial"/>
        <family val="2"/>
      </rPr>
      <t>SEGMENTO 72:</t>
    </r>
    <r>
      <rPr>
        <sz val="10"/>
        <color theme="1"/>
        <rFont val="Arial"/>
        <family val="2"/>
      </rPr>
      <t xml:space="preserve"> SERVICIOS DE EDIFICACIÓN, CONSTRUCCIÓN DE INSTALACIONES Y MANTENIMIENTO; </t>
    </r>
    <r>
      <rPr>
        <b/>
        <sz val="10"/>
        <color theme="1"/>
        <rFont val="Arial"/>
        <family val="2"/>
      </rPr>
      <t>FAMILIA 14</t>
    </r>
    <r>
      <rPr>
        <sz val="10"/>
        <color theme="1"/>
        <rFont val="Arial"/>
        <family val="2"/>
      </rPr>
      <t xml:space="preserve">: SERVICIO DE CONSTRUCCIÓN PESADA; </t>
    </r>
    <r>
      <rPr>
        <b/>
        <sz val="10"/>
        <color theme="1"/>
        <rFont val="Arial"/>
        <family val="2"/>
      </rPr>
      <t>CLASE 10</t>
    </r>
    <r>
      <rPr>
        <sz val="10"/>
        <color theme="1"/>
        <rFont val="Arial"/>
        <family val="2"/>
      </rPr>
      <t xml:space="preserve">: SERVICIO DE CONSTRUCCIÓN DE AUTOPISTAS Y CARRETERAS .
</t>
    </r>
    <r>
      <rPr>
        <b/>
        <sz val="10"/>
        <color theme="1"/>
        <rFont val="Arial"/>
        <family val="2"/>
      </rPr>
      <t xml:space="preserve">
SEGMENTO 95</t>
    </r>
    <r>
      <rPr>
        <sz val="10"/>
        <color theme="1"/>
        <rFont val="Arial"/>
        <family val="2"/>
      </rPr>
      <t xml:space="preserve">: TERRENOS, EDIFICIOS, ESTRUCTURAS Y VÍAS; </t>
    </r>
    <r>
      <rPr>
        <b/>
        <sz val="10"/>
        <color theme="1"/>
        <rFont val="Arial"/>
        <family val="2"/>
      </rPr>
      <t>FAMILIA 11</t>
    </r>
    <r>
      <rPr>
        <sz val="10"/>
        <color theme="1"/>
        <rFont val="Arial"/>
        <family val="2"/>
      </rPr>
      <t xml:space="preserve">: VÍAS; </t>
    </r>
    <r>
      <rPr>
        <b/>
        <sz val="10"/>
        <color theme="1"/>
        <rFont val="Arial"/>
        <family val="2"/>
      </rPr>
      <t>CLASE 16</t>
    </r>
    <r>
      <rPr>
        <sz val="10"/>
        <color theme="1"/>
        <rFont val="Arial"/>
        <family val="2"/>
      </rPr>
      <t xml:space="preserve">: VÍAS DE TRÁFICO ABIERTO  
</t>
    </r>
    <r>
      <rPr>
        <b/>
        <sz val="10"/>
        <color theme="1"/>
        <rFont val="Arial"/>
        <family val="2"/>
      </rPr>
      <t>SEGMENTO 72:</t>
    </r>
    <r>
      <rPr>
        <sz val="10"/>
        <color theme="1"/>
        <rFont val="Arial"/>
        <family val="2"/>
      </rPr>
      <t xml:space="preserve"> SERVICIOS DE EDIFICACIÓN, CONSTRUCCIÓN DE INSTALACIONES Y MANTENIMIENTO;</t>
    </r>
    <r>
      <rPr>
        <b/>
        <sz val="10"/>
        <color theme="1"/>
        <rFont val="Arial"/>
        <family val="2"/>
      </rPr>
      <t xml:space="preserve"> FAMILIA 14:</t>
    </r>
    <r>
      <rPr>
        <sz val="10"/>
        <color theme="1"/>
        <rFont val="Arial"/>
        <family val="2"/>
      </rPr>
      <t xml:space="preserve"> SERVICIO DE CONSTRUCCIÓN PESADA; </t>
    </r>
    <r>
      <rPr>
        <b/>
        <sz val="10"/>
        <color theme="1"/>
        <rFont val="Arial"/>
        <family val="2"/>
      </rPr>
      <t>CLASE 11</t>
    </r>
    <r>
      <rPr>
        <sz val="10"/>
        <color theme="1"/>
        <rFont val="Arial"/>
        <family val="2"/>
      </rPr>
      <t xml:space="preserve">: SERVICIO DE CONSTRUCCIÓN Y REVESTIMIENTO Y PAVIMENTACIÓN DE INFRAESTRUCTURA </t>
    </r>
  </si>
  <si>
    <t>RENTABILIDAD</t>
  </si>
  <si>
    <t>RENT = U/P  &gt;= 0,03
Utilidad operacional sobre patrimonio</t>
  </si>
  <si>
    <t>UTILIDAD</t>
  </si>
  <si>
    <t>PATRIMONIO</t>
  </si>
  <si>
    <t>4.4.5. Ser irrevocable, una vez presentada (artículo 846  del Código de Comercio).</t>
  </si>
  <si>
    <r>
      <rPr>
        <sz val="7"/>
        <rFont val="Times New Roman"/>
        <family val="1"/>
      </rPr>
      <t xml:space="preserve">4.4.6     </t>
    </r>
    <r>
      <rPr>
        <sz val="10"/>
        <rFont val="Arial"/>
        <family val="2"/>
      </rPr>
      <t>LA UNIVERSIDAD NO se obliga a contratar por el sólo hecho de recibir las Propuestas Comerciales.</t>
    </r>
  </si>
  <si>
    <t>4.4.7.En aras de garantizar la rápida y segura disponibilidad del principal material (Asfalto Natural) en la obra, el proponente debe presentar los documentos legales de la mina y un certificado para su uso en este proyecto</t>
  </si>
  <si>
    <r>
      <rPr>
        <sz val="7"/>
        <rFont val="Times New Roman"/>
        <family val="1"/>
      </rPr>
      <t xml:space="preserve">4.4.8.  </t>
    </r>
    <r>
      <rPr>
        <sz val="10"/>
        <rFont val="Arial"/>
        <family val="2"/>
      </rPr>
      <t>Presentar documento de propiedad de dos equipos necesarios en obra para brindar el terminado esperado y así garantizar su servicio en este proyecto, los cuales son: Compactador Vibratorio doble rodillo y Compactador Neumático para mezclas asfálticas.</t>
    </r>
  </si>
  <si>
    <t>CONSTRUCTORA CONCONCRETO</t>
  </si>
  <si>
    <t>INGENIERÍA, TRANSPORTE Y MAQUINARIA S.A.S</t>
  </si>
  <si>
    <t>PORCICULTORES APA S.A.S</t>
  </si>
  <si>
    <t>PUNTAJE (Pt2)</t>
  </si>
  <si>
    <t>SEDE ROBLEDO</t>
  </si>
  <si>
    <t>Adecuación de parqueaderos vehicular, Sede Robledo de la Universidad de Antioquia.</t>
  </si>
  <si>
    <t xml:space="preserve">FECHA ACTUALIZACIÓN:                                                                                                                       </t>
  </si>
  <si>
    <t>Valor y Porcentaje por Capitulo</t>
  </si>
  <si>
    <t>Especif. Genera</t>
  </si>
  <si>
    <t>1.0.0</t>
  </si>
  <si>
    <t>PRELIMINARES</t>
  </si>
  <si>
    <t>Capitulo 1. Actividades preliminares</t>
  </si>
  <si>
    <t>1.1.0</t>
  </si>
  <si>
    <t>REPLANTEO</t>
  </si>
  <si>
    <t>particular</t>
  </si>
  <si>
    <t>1,1,1</t>
  </si>
  <si>
    <t>LOCALIZACIÓN, TRAZADO Y REPLANTEO. Se utilizará personal experto con equipo de precisión. Incluye demarcación con pintura, línea de trazado, corte de piso, libretas y planos.</t>
  </si>
  <si>
    <t>1.2.0</t>
  </si>
  <si>
    <t>DESMONTE Y LIMPIEZA</t>
  </si>
  <si>
    <t>Rocería y limpieza, incluyendo acopio de material en lugar señalado por la interventoria. La rocería se hace hasta cualquier altura de la vegetación, incluye desenraice de árboles hasta la altura de la vegetación y de diámetro inferiores a 10 cm. La rocería se realizará a ras de piso. Se utilizará guadaña o machete.</t>
  </si>
  <si>
    <t>Ha</t>
  </si>
  <si>
    <t>2.0.0</t>
  </si>
  <si>
    <t>MOVIMIENTOS DE TIERRA</t>
  </si>
  <si>
    <t>2.1.0</t>
  </si>
  <si>
    <t>EXCAVACIÓN Y RETIRO DE MATERIAL</t>
  </si>
  <si>
    <t>2,1,1</t>
  </si>
  <si>
    <t>Excavación en material común de la explanación y canales (Incluye retiro)</t>
  </si>
  <si>
    <t>m3</t>
  </si>
  <si>
    <t>Capitulo 2. Capas granulares</t>
  </si>
  <si>
    <t>3.0.0</t>
  </si>
  <si>
    <t>ESTABILIZACIÓN FISICA DE TERRENO</t>
  </si>
  <si>
    <t>3,1,1</t>
  </si>
  <si>
    <t>Estabilización física de terreno existente</t>
  </si>
  <si>
    <t>3,1,2</t>
  </si>
  <si>
    <t>Base granular para estabilización física</t>
  </si>
  <si>
    <t>Capitulo 3. Pavimento</t>
  </si>
  <si>
    <t>4.0.0</t>
  </si>
  <si>
    <t>PAVIMENTO</t>
  </si>
  <si>
    <t>4.1.0</t>
  </si>
  <si>
    <t>RIEGO</t>
  </si>
  <si>
    <t>4,1,1</t>
  </si>
  <si>
    <t xml:space="preserve">Riego de imprimación con emulsión asfáltica </t>
  </si>
  <si>
    <t>442 p</t>
  </si>
  <si>
    <t>4,1,2</t>
  </si>
  <si>
    <t xml:space="preserve">Mezcla asfáltica natural en frío </t>
  </si>
  <si>
    <t>4,1,3</t>
  </si>
  <si>
    <t xml:space="preserve">Riego superficial de sello asfáltico </t>
  </si>
  <si>
    <t>Capitulo 4. Estructuras de drenaje y de confinamiento</t>
  </si>
  <si>
    <t>5.0.0</t>
  </si>
  <si>
    <t>ESTRUCTURAS DE DRENAJE Y CONFINAMIENTO</t>
  </si>
  <si>
    <t>5.1.0</t>
  </si>
  <si>
    <t>EXCAVACIONES VARIAS</t>
  </si>
  <si>
    <t>5,1,1</t>
  </si>
  <si>
    <t>Excavaciones varias en material común en seco (Incluye retiro)</t>
  </si>
  <si>
    <t>5,1,2</t>
  </si>
  <si>
    <t xml:space="preserve">Rellenos para estructuras </t>
  </si>
  <si>
    <t>5,1,3</t>
  </si>
  <si>
    <t>Membrana  con tubería para drenaje</t>
  </si>
  <si>
    <t>5,1,4</t>
  </si>
  <si>
    <t>Concreto Clase D (instalado) para carcamo</t>
  </si>
  <si>
    <t>5,1,5</t>
  </si>
  <si>
    <t>Concreto Clase F (instalado)</t>
  </si>
  <si>
    <t>5,1,6</t>
  </si>
  <si>
    <t>Instalación de Rejilla en carcamo</t>
  </si>
  <si>
    <t>5,1,7</t>
  </si>
  <si>
    <t xml:space="preserve">Bordillo prefabricado </t>
  </si>
  <si>
    <t>5,1,8</t>
  </si>
  <si>
    <t>Carcamo prefabricado. Incluye rejilla reforzada</t>
  </si>
  <si>
    <t>5,1,9</t>
  </si>
  <si>
    <t>Modificación de manholes</t>
  </si>
  <si>
    <t>Capitulo 5. Señalización y demarcación vial</t>
  </si>
  <si>
    <t>6.0.0</t>
  </si>
  <si>
    <t>SEÑALIZACIÓN Y DEMARCACIÓN VIAL</t>
  </si>
  <si>
    <t>6.1.0</t>
  </si>
  <si>
    <t>SEÑALIZACIÓN Y DEMARCACIÓN</t>
  </si>
  <si>
    <t>6,1,1</t>
  </si>
  <si>
    <t>Línea de demarcación con pintura en frío</t>
  </si>
  <si>
    <t>6,1,2</t>
  </si>
  <si>
    <t>Marcas viales</t>
  </si>
  <si>
    <t>6,1,3</t>
  </si>
  <si>
    <t>Topellantas</t>
  </si>
  <si>
    <t>Capitulo 6. Obras de mitigación ambiental</t>
  </si>
  <si>
    <t>7.0.0</t>
  </si>
  <si>
    <t>OBRAS DE MITIGACIÓN AMBIENTAL</t>
  </si>
  <si>
    <t>7.1.0</t>
  </si>
  <si>
    <t>PROTECCION DE TALUDES</t>
  </si>
  <si>
    <t>7,1,1</t>
  </si>
  <si>
    <t>Protección de taludes con bloques de Césped</t>
  </si>
  <si>
    <t>Capitulo 7. Transportes</t>
  </si>
  <si>
    <t>8.0.0</t>
  </si>
  <si>
    <t>TRANSPORTE DE MAQUINARIA</t>
  </si>
  <si>
    <t>8.1.0</t>
  </si>
  <si>
    <t>TRANSPORTE DE MAQUINARIA MOVILIZACIÓN Y DESMOVILIZACIÓN</t>
  </si>
  <si>
    <t>8,1,1</t>
  </si>
  <si>
    <t>Transporte de maquinaria hacia lugar de construcción y retorno del mismo. La maquinaria incluye: Motoniveladora, terminadora de asfalto (finisher), Vibrocompactador para pavimento, compactador neumático, retrocargador y carrotanque pequeño.</t>
  </si>
  <si>
    <t>Unidades</t>
  </si>
  <si>
    <t>SUBTOTAL OBRA CIVIL</t>
  </si>
  <si>
    <t>Capitulo 8. Varios</t>
  </si>
  <si>
    <t>9,0,0</t>
  </si>
  <si>
    <t>VARIOS</t>
  </si>
  <si>
    <t>9,1,0</t>
  </si>
  <si>
    <t>PLANOS</t>
  </si>
  <si>
    <t>9,1,1</t>
  </si>
  <si>
    <t xml:space="preserve">Elaboración de planos necesarios para el recibo de la obra </t>
  </si>
  <si>
    <t>SUBTOTAL VARIOS</t>
  </si>
  <si>
    <t>TOTAL PROYECTO</t>
  </si>
  <si>
    <t>EASY OBRAS</t>
  </si>
  <si>
    <t>2.1.2</t>
  </si>
  <si>
    <t>5.0</t>
  </si>
  <si>
    <t>ENSAYOS LABORATORIO</t>
  </si>
  <si>
    <t>5.2</t>
  </si>
  <si>
    <t>Proctor modificado con peso especifico</t>
  </si>
  <si>
    <t>6.0</t>
  </si>
  <si>
    <t>6.1</t>
  </si>
  <si>
    <t>22101500, 22101600, 22101700, 22101800, 23101500, 23152200, 23153100, 24101700, 27112200, 27112700, 30121500, 30121600, 30121700, 72101500, 72103300, 72141000, 72141100, 72141500, 72141600, 95111500, 95111600, 95121600</t>
  </si>
  <si>
    <t>22101500, 22101600, 22101700, 22101800, 23101500, 23152200, 23153100, 24101700, 27112200, 27112700, 30121500, 30121600, 30121700, 72101500, 72103300, 72141000, 72141100, 72141500, 72141600, 95111500, 95111600, 95121601</t>
  </si>
  <si>
    <t>LOGO PROPONENTE</t>
  </si>
  <si>
    <t>VERIFICAR CON LA FÓRMULA EL RESTO DE PROPONENTES Y EL AIU</t>
  </si>
  <si>
    <t>LIQ = AC/PC &gt; 1,1
Siendo AC = activo corriente PC = pasivo corriente</t>
  </si>
  <si>
    <t xml:space="preserve">Invitación Pública N°FCEN-21460002-097-2018   </t>
  </si>
  <si>
    <t>Resúmen: se recibió 1 propuesta. EQUIPO TECNICO DE EVALUACIÓN
GRUPO PFA</t>
  </si>
  <si>
    <t xml:space="preserve">CIERRE: 7/12/2018
HORA:10:00 A.M </t>
  </si>
  <si>
    <r>
      <t xml:space="preserve">CUMPLE, FOLIOS 08 - 11; CONSTITUIDA POR DOCUMENTO PRIVADO DEL 29 DE JUNIO DE 2012 DE LA ASAMBLEA DE ACCIONISTAS, REGISTARADA EN LA CAMARA DE COMERCIO DEL ORIENTE ANTIOQUEÑO EL 28 DE OCTUBRE DEL 2015 BAJO EL NUMERO 32293 DEL LIBRO IX DEL REGISTRO MERCANTIL. VIGENCIA: INDEFINIDA. </t>
    </r>
    <r>
      <rPr>
        <sz val="10"/>
        <rFont val="Arial"/>
        <family val="2"/>
      </rPr>
      <t xml:space="preserve"> FOLIO 72 APORTA RNMC CORRESPONDIENTE AL REPRESENTANTE LEGAL.  VERIFICADO EL 10 DE  DICIEMBRE POR LA COMISIÓN EVALUADORA; NO SE ENCUENTRA VINCULADO AL RNMC COMO INFRACTOR DE LA LEY 1801 DE 2016 (CÓDIGO NACIONAL DE POLICÍA Y CONVIVENCIA)</t>
    </r>
  </si>
  <si>
    <t xml:space="preserve">CUMPLE, FOLIOS 3-4  DEL 07 DE DICIEMBRE DE 2018  ACERCA DE QUE NI EL REPRESENTANTE LEGAL, NI SUS SOCIOS SE ENCUENTRAN INMERSOS EN LAS CAUSALES DE INHABILIDADES E INCOMPATIBILIDADES CONSAGRADAS CONSTITUCIONAL Y LEGALMENTE Y/O ACUERDO SUPERIOR 395 DE 2011 </t>
  </si>
  <si>
    <r>
      <t>No tener, el representante legal ni los miembros de su órgano de dirección y manejo (sea Junta Directiva, Junta de Socios, entre otras), inhabilidades, incompatibilidades ni conflictos de interés para contratar con LA UNIVERSIDAD, según la Constitución y la Ley; y el Acuerdo Superior 395 de 2011. Carta de presentación y declaraciones del propoponente (</t>
    </r>
    <r>
      <rPr>
        <b/>
        <sz val="10"/>
        <rFont val="Arial"/>
        <family val="2"/>
      </rPr>
      <t>ANEXO 9B)</t>
    </r>
  </si>
  <si>
    <r>
      <t>No tener ninguna de estas situaciones: Cesación de pagos o, cualquier otra circunstancia que justificadamente permita a LA UNIVERSIDAD presumir incapacidad o imposibilidad jurídica, económica o técnica para cumplir el objeto del contrato. Certificado de Existencia y representación Legal, y</t>
    </r>
    <r>
      <rPr>
        <b/>
        <sz val="10"/>
        <rFont val="Arial"/>
        <family val="2"/>
      </rPr>
      <t xml:space="preserve"> ANEXO 9B</t>
    </r>
  </si>
  <si>
    <r>
      <t>CUMPLE, FOLIO 4 (#20 D</t>
    </r>
    <r>
      <rPr>
        <sz val="10"/>
        <rFont val="Arial"/>
        <family val="2"/>
      </rPr>
      <t>EL ANEXO 9B</t>
    </r>
    <r>
      <rPr>
        <sz val="10"/>
        <color theme="1"/>
        <rFont val="Arial"/>
        <family val="2"/>
      </rPr>
      <t>)</t>
    </r>
  </si>
  <si>
    <r>
      <t>Haber cumplido con los aportes al Sistema de Seguridad Social Integral y Parafiscales , en los seis (6) meses anteriores a la presentación de la Propuesta Comercial y encontrarse a paz y salvo con el sistema. Si tiene acuerdos de pago deberá certificarlo. Certificado del pago de aportes de los empleados al Sistema de Seguridad Social Integral y Parafiscales, expedido por el Revisor Fiscal, en su defecto por el Representante legal (</t>
    </r>
    <r>
      <rPr>
        <b/>
        <sz val="10"/>
        <rFont val="Arial"/>
        <family val="2"/>
      </rPr>
      <t>ANEXO 8)</t>
    </r>
  </si>
  <si>
    <t>CUMPLE. FOLIO 74; APORTA ANEXO 8 DEL 07 DE DICIEMBRE DE 2018,   CERTIFICADO APORTES A LA SEGURIDAD SOCIAL Y PARAFISCALES, FIRMADO POR EL REPRESENTANTE LEGAL JUAN DAVID HERNANDEZ HERNANDEZ. CÉDUAL DE CIUDADANÍA 15,517,260</t>
  </si>
  <si>
    <t>CUMPLE, FOLIOS 19-26.   FOLIO 21 ACREDITA SU INSCRIPCIÓN Y CLASIFICACIÓN EN LAS SIGUIENTES CATEGORÍAS:
F  72  14  10
 F  95 11  16
 F  72  14  11</t>
  </si>
  <si>
    <r>
      <t xml:space="preserve">CUMPLE, FOLIO 73, ACTIVIDADES: </t>
    </r>
    <r>
      <rPr>
        <b/>
        <sz val="10"/>
        <color theme="1"/>
        <rFont val="Arial"/>
        <family val="2"/>
      </rPr>
      <t xml:space="preserve"> 4290: </t>
    </r>
    <r>
      <rPr>
        <sz val="10"/>
        <color theme="1"/>
        <rFont val="Arial"/>
        <family val="2"/>
      </rPr>
      <t>CONSTRUCCIÓN DE OBRAS DE INGENIERÍA CIVIL.</t>
    </r>
    <r>
      <rPr>
        <b/>
        <sz val="10"/>
        <color theme="1"/>
        <rFont val="Arial"/>
        <family val="2"/>
      </rPr>
      <t>VENTAS RÉGIMEN COMÚN</t>
    </r>
  </si>
  <si>
    <t>65-44-101166404</t>
  </si>
  <si>
    <t>DESDE 07 DE DICIEMBRE DE 2018 A 07 DE MARZO DE 2019</t>
  </si>
  <si>
    <t xml:space="preserve">Se aceptarán aquellas propuestas que certifiquen la experiencia anexando en forma física hasta TRES (3) certificados de contratos liquidados que dentro de su objeto o alcance incluyan obras de edificaciones o reformas a edificaciones, que incluyan obra civil, eléctrica, hidrosanitaria, equipos de red contra incendio, y aire acondicionado, que tengan relación con el objeto de la invitación y que al dividir la sumatoria de los contratos solicitados por el presupuesto oficial total del contrato expresado en SMMLV, el resultado de este sea mayor a tres (1,5):
Experiencia general&gt; 1,5:    calculada así:
∑(Del valor total de hasta tres (3) certificados de contratos liquidados en SMMLV ) &gt;1,5
Valor del presupuesto total oficial en SMLMV 2018
</t>
  </si>
  <si>
    <t xml:space="preserve">NO CUMPLE, FOLIO 67, APORTA CERTIFICADO EXPEDIDO POR LA CONTRALORÍA GENERAL DE LA REPÚBLICA EL 30 DE NOVIEMBRE DE 2018 SIN EL ÚLTIMO DIGITO DE VERIFICACIÓN; S E REQUIRIÓ TELEFONICAMENTE AL PORPONENTE Y APORTÓ CERTIFICADO DEL 10 DE DICIEMBRE DE 2018, CON CODIGO DE VERIFICACION 9005394897181210114112 CON LO CUAL CUMPLE </t>
  </si>
  <si>
    <r>
      <rPr>
        <b/>
        <i/>
        <sz val="9"/>
        <rFont val="Swis721 LtCn BT"/>
        <family val="2"/>
      </rPr>
      <t>Residente de Obra</t>
    </r>
    <r>
      <rPr>
        <sz val="9"/>
        <rFont val="Swis721 LtCn BT"/>
        <family val="2"/>
      </rPr>
      <t xml:space="preserve"> (Ingeniero Civil, Arquitecto, Arquitecto Constructor, Ingeniero Constructor) 
</t>
    </r>
    <r>
      <rPr>
        <u/>
        <sz val="9"/>
        <rFont val="Swis721 LtCn BT"/>
        <family val="2"/>
      </rPr>
      <t>Experiencia requerida: mayor a 2</t>
    </r>
    <r>
      <rPr>
        <sz val="9"/>
        <rFont val="Swis721 LtCn BT"/>
        <family val="2"/>
      </rPr>
      <t xml:space="preserve"> años de experiencia contado a partir de la expedición de la matrícula profesional. 
</t>
    </r>
    <r>
      <rPr>
        <u/>
        <sz val="9"/>
        <rFont val="Swis721 LtCn BT"/>
        <family val="2"/>
      </rPr>
      <t>Experiencia especifica</t>
    </r>
    <r>
      <rPr>
        <sz val="9"/>
        <rFont val="Swis721 LtCn BT"/>
        <family val="2"/>
      </rPr>
      <t>: Mínimo dos proyectos donde se halla instalado mezcla asfáltica natural en frío.</t>
    </r>
    <r>
      <rPr>
        <u/>
        <sz val="9"/>
        <rFont val="Swis721 LtCn BT"/>
        <family val="2"/>
      </rPr>
      <t/>
    </r>
  </si>
  <si>
    <r>
      <rPr>
        <b/>
        <sz val="10"/>
        <rFont val="Swis721 LtCn BT"/>
        <family val="2"/>
      </rPr>
      <t xml:space="preserve">Maestro de Obra
</t>
    </r>
    <r>
      <rPr>
        <u/>
        <sz val="10"/>
        <rFont val="Swis721 LtCn BT"/>
        <family val="2"/>
      </rPr>
      <t>Experiencia requerida</t>
    </r>
    <r>
      <rPr>
        <sz val="10"/>
        <rFont val="Swis721 LtCn BT"/>
        <family val="2"/>
      </rPr>
      <t>: Certificado del SENA, o afines como Maestro de Obra, mayor a 3 años de experiencia como Maestro de Obra.</t>
    </r>
    <r>
      <rPr>
        <u/>
        <sz val="10"/>
        <rFont val="Swis721 LtCn BT"/>
        <family val="2"/>
      </rPr>
      <t/>
    </r>
  </si>
  <si>
    <r>
      <rPr>
        <b/>
        <i/>
        <sz val="9"/>
        <rFont val="Swis721 LtCn BT"/>
        <family val="2"/>
      </rPr>
      <t xml:space="preserve">Tecnología en seguridad e higiene ocupacional o afínes (Nivel 1)
</t>
    </r>
    <r>
      <rPr>
        <u/>
        <sz val="9"/>
        <rFont val="Swis721 LtCn BT"/>
        <family val="2"/>
      </rPr>
      <t>Experiencia requerida</t>
    </r>
    <r>
      <rPr>
        <sz val="9"/>
        <rFont val="Swis721 LtCn BT"/>
        <family val="2"/>
      </rPr>
      <t xml:space="preserve">: mayor a 1.5 años de experiencia contados a partir de la expedición de la Licencia en salud ocupacional
</t>
    </r>
    <r>
      <rPr>
        <u/>
        <sz val="9"/>
        <rFont val="Swis721 LtCn BT"/>
        <family val="2"/>
      </rPr>
      <t/>
    </r>
  </si>
  <si>
    <t>Implementación de sistema de gestión de seguridad y salud en el trabajo e inversión ambiental; incluye la valla informativa del proyecto.</t>
  </si>
  <si>
    <t>IVA SOBRE UTILIDAD</t>
  </si>
  <si>
    <t>Juan David Hernández Hernández</t>
  </si>
  <si>
    <t>Tener capacidad jurídica para contratar. Por tanto, debe: (i) Ser mayor de edad; y (ii) no tener inhabilidades, incompatibilidades ni conflictos de interés para contratar, según el artículo 4° del Acuerdo Superior 419 de 2014. iii) Con experiencia de por lo menos TRES (3) años antes de la fecha de cierre de la INVITACIÓN, contada a partir de la expedición de la tarjeta profesional. Anexo 9A. Fotocopia de la cédula de ciudadanía. Fotocopia de la Tarjeta Profesional. Consulta de no aparecer vinculado al Sistema Registro Nacional de Medidas Correctivas RNMC (Certificado de medidas correctivas) https://srvpsi.policia.gov.co/PSC/frm_cnp_consulta.aspx</t>
  </si>
  <si>
    <t>No tener ninguna de estas situaciones: Cesación de pagos o, cualquier otra circunstancia que justificadamente permita a LA UNIVERSIDAD presumir incapacidad o imposibilidad jurídica, económica o técnica para cumplir el objeto del contrato. Anexo 9A</t>
  </si>
  <si>
    <t>CUMPLE, FOLIO 9, SU OBJETO LE PERMITE LA "PRESTACIÓN DE SERVICIOS A NIVEL PROFESIONAL EN LAS AREAS DE LA INDUSTRIA CIVIL Y DE LA CONSTRUCCIÓN  DE OBRAS CIVILES, CONSTRUCCIÓN DE VIVIENDAS DE TODO TIPO, CONSTRUCCIÓN DE PUENTES, MANTENIMIENTO DE VÍAS..."</t>
  </si>
  <si>
    <t>CUMPLE. FOLIOS 12 - 18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</si>
</sst>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 #,##0.00_);_(* \(#,##0.00\);_(* &quot;-&quot;??_);_(@_)"/>
    <numFmt numFmtId="166" formatCode="_ * #,##0.00_ ;_ * \-#,##0.00_ ;_ * &quot;-&quot;??_ ;_ @_ "/>
    <numFmt numFmtId="167" formatCode="&quot;K=&quot;\ \ \ \ #,##0.00\ &quot;de contra&quot;"/>
    <numFmt numFmtId="168" formatCode="&quot;$&quot;\ #,##0.00"/>
    <numFmt numFmtId="169" formatCode="#,##0.00\ &quot;SMMLV&quot;"/>
    <numFmt numFmtId="170" formatCode="_ * #,##0_ ;_ * \-#,##0_ ;_ * &quot;-&quot;??_ ;_ @_ "/>
    <numFmt numFmtId="171" formatCode="_-* #,##0.00\ [$€]_-;\-* #,##0.00\ [$€]_-;_-* &quot;-&quot;??\ [$€]_-;_-@_-"/>
    <numFmt numFmtId="172" formatCode="\$#,##0.00_);[Red]\(\$#,##0.00\)"/>
    <numFmt numFmtId="173" formatCode="&quot;$&quot;\ #,##0.00;[Red]&quot;$&quot;\ \-#,##0.00"/>
    <numFmt numFmtId="174" formatCode="_-* #,##0.00\ _$_-;\-* #,##0.00\ _$_-;_-* &quot;-&quot;??\ _$_-;_-@_-"/>
    <numFmt numFmtId="175" formatCode="#,##0.000"/>
    <numFmt numFmtId="176" formatCode="0.0"/>
    <numFmt numFmtId="177" formatCode="###,###,##0.00000"/>
    <numFmt numFmtId="178" formatCode="&quot;$&quot;\ #,##0;&quot;$&quot;\ \-#,##0"/>
    <numFmt numFmtId="179" formatCode="_ &quot;$&quot;\ * #,##0.00_ ;_ &quot;$&quot;\ * \-#,##0.00_ ;_ &quot;$&quot;\ * &quot;-&quot;??_ ;_ @_ "/>
    <numFmt numFmtId="180" formatCode="_ &quot;$&quot;\ * #,##0_ ;_ &quot;$&quot;\ * \-#,##0_ ;_ &quot;$&quot;\ * &quot;-&quot;_ ;_ @_ "/>
    <numFmt numFmtId="181" formatCode="&quot;$&quot;\ #,##0.00;&quot;$&quot;\ \-#,##0.00"/>
    <numFmt numFmtId="182" formatCode="[$$-240A]\ #,##0.00"/>
    <numFmt numFmtId="183" formatCode="&quot;$&quot;\ #,##0;[Red]&quot;$&quot;\ \-#,##0"/>
    <numFmt numFmtId="184" formatCode="_(* #,##0_);_(* \(#,##0\);_(* &quot;-&quot;??_);_(@_)"/>
    <numFmt numFmtId="185" formatCode="_([$$-240A]\ * #,##0_);_([$$-240A]\ * \(#,##0\);_([$$-240A]\ * &quot;-&quot;_);_(@_)"/>
    <numFmt numFmtId="186" formatCode="#,##0;[Red]#,##0"/>
    <numFmt numFmtId="187" formatCode="#,##0.00;[Red]#,##0.00"/>
    <numFmt numFmtId="188" formatCode="&quot;$&quot;\ #,##0"/>
    <numFmt numFmtId="189" formatCode="&quot;$&quot;#,##0"/>
    <numFmt numFmtId="190" formatCode="&quot;$&quot;#,##0.00"/>
    <numFmt numFmtId="191" formatCode="#,##0.0000"/>
    <numFmt numFmtId="192" formatCode="_-&quot;$&quot;* #,##0_-;\-&quot;$&quot;* #,##0_-;_-&quot;$&quot;* &quot;-&quot;??_-;_-@_-"/>
    <numFmt numFmtId="193" formatCode="_(&quot;$&quot;* #,##0_);_(&quot;$&quot;* \(#,##0\);_(&quot;$&quot;* &quot;-&quot;_);_(@_)"/>
    <numFmt numFmtId="194" formatCode="_-&quot;$&quot;* #,##0.00_-;\-&quot;$&quot;* #,##0.00_-;_-&quot;$&quot;* &quot;-&quot;_-;_-@_-"/>
    <numFmt numFmtId="195" formatCode="0.0%"/>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theme="1"/>
      <name val="Arial"/>
      <family val="2"/>
    </font>
    <font>
      <b/>
      <sz val="10"/>
      <color theme="1"/>
      <name val="Arial"/>
      <family val="2"/>
    </font>
    <font>
      <b/>
      <sz val="10"/>
      <color rgb="FF000000"/>
      <name val="Arial"/>
      <family val="2"/>
    </font>
    <font>
      <sz val="11"/>
      <color rgb="FF000000"/>
      <name val="Calibri"/>
      <family val="2"/>
    </font>
    <font>
      <sz val="11"/>
      <name val="Calibri"/>
      <family val="2"/>
      <scheme val="minor"/>
    </font>
    <font>
      <b/>
      <sz val="11"/>
      <name val="Calibri"/>
      <family val="2"/>
      <scheme val="minor"/>
    </font>
    <font>
      <b/>
      <sz val="12"/>
      <name val="Calibri"/>
      <family val="2"/>
      <scheme val="minor"/>
    </font>
    <font>
      <sz val="8"/>
      <name val="Calibri"/>
      <family val="2"/>
      <scheme val="minor"/>
    </font>
    <font>
      <sz val="11"/>
      <name val="Arial"/>
      <family val="2"/>
    </font>
    <font>
      <b/>
      <sz val="12"/>
      <color theme="1"/>
      <name val="Arial"/>
      <family val="2"/>
    </font>
    <font>
      <sz val="11"/>
      <color theme="1"/>
      <name val="Arial"/>
      <family val="2"/>
    </font>
    <font>
      <b/>
      <sz val="16"/>
      <color theme="1"/>
      <name val="Arial"/>
      <family val="2"/>
    </font>
    <font>
      <b/>
      <sz val="11"/>
      <color theme="1"/>
      <name val="Arial"/>
      <family val="2"/>
    </font>
    <font>
      <sz val="10"/>
      <name val="Swis721 LtCn BT"/>
      <family val="2"/>
    </font>
    <font>
      <sz val="11"/>
      <name val="Swis721 LtCn BT"/>
      <family val="2"/>
    </font>
    <font>
      <b/>
      <sz val="12"/>
      <name val="Swis721 LtCn BT"/>
      <family val="2"/>
    </font>
    <font>
      <b/>
      <sz val="11"/>
      <name val="Swis721 LtCn BT"/>
      <family val="2"/>
    </font>
    <font>
      <b/>
      <sz val="10"/>
      <name val="Swis721 LtCn BT"/>
      <family val="2"/>
    </font>
    <font>
      <b/>
      <sz val="9"/>
      <name val="Swis721 LtCn BT"/>
      <family val="2"/>
    </font>
    <font>
      <sz val="9"/>
      <name val="Swis721 LtCn BT"/>
      <family val="2"/>
    </font>
    <font>
      <b/>
      <i/>
      <sz val="9"/>
      <name val="Swis721 LtCn BT"/>
      <family val="2"/>
    </font>
    <font>
      <u/>
      <sz val="9"/>
      <name val="Swis721 LtCn BT"/>
      <family val="2"/>
    </font>
    <font>
      <sz val="9"/>
      <color indexed="81"/>
      <name val="Swis721 LtCn BT"/>
      <family val="2"/>
    </font>
    <font>
      <sz val="9"/>
      <color indexed="81"/>
      <name val="Tahoma"/>
      <family val="2"/>
    </font>
    <font>
      <sz val="12"/>
      <name val="Calibri"/>
      <family val="2"/>
      <scheme val="minor"/>
    </font>
    <font>
      <b/>
      <sz val="16"/>
      <name val="Calibri"/>
      <family val="2"/>
      <scheme val="minor"/>
    </font>
    <font>
      <b/>
      <sz val="11"/>
      <color theme="0" tint="-0.249977111117893"/>
      <name val="Calibri"/>
      <family val="2"/>
      <scheme val="minor"/>
    </font>
    <font>
      <b/>
      <vertAlign val="subscript"/>
      <sz val="12"/>
      <name val="Calibri"/>
      <family val="2"/>
      <scheme val="minor"/>
    </font>
    <font>
      <b/>
      <sz val="14"/>
      <color theme="1"/>
      <name val="Arial"/>
      <family val="2"/>
    </font>
    <font>
      <b/>
      <sz val="20"/>
      <name val="Calibri"/>
      <family val="2"/>
      <scheme val="minor"/>
    </font>
    <font>
      <sz val="10"/>
      <name val="Arial"/>
      <family val="2"/>
    </font>
    <font>
      <b/>
      <sz val="10"/>
      <name val="Calibri"/>
      <family val="2"/>
      <scheme val="minor"/>
    </font>
    <font>
      <b/>
      <sz val="9"/>
      <name val="Calibri"/>
      <family val="2"/>
      <scheme val="minor"/>
    </font>
    <font>
      <u/>
      <sz val="10"/>
      <color theme="10"/>
      <name val="Arial"/>
      <family val="2"/>
    </font>
    <font>
      <b/>
      <sz val="10.5"/>
      <color theme="0"/>
      <name val="Swis721 LtCn BT"/>
      <family val="2"/>
    </font>
    <font>
      <sz val="10.5"/>
      <color theme="0"/>
      <name val="Swis721 LtCn BT"/>
      <family val="2"/>
    </font>
    <font>
      <b/>
      <sz val="14"/>
      <name val="Swis721 LtCn BT"/>
      <family val="2"/>
    </font>
    <font>
      <sz val="10"/>
      <name val="Arial"/>
      <family val="2"/>
    </font>
    <font>
      <b/>
      <sz val="12"/>
      <color theme="1"/>
      <name val="Swis721 LtCn BT"/>
      <family val="2"/>
    </font>
    <font>
      <b/>
      <sz val="11.5"/>
      <color indexed="8"/>
      <name val="Swis721 LtCn BT"/>
      <family val="2"/>
    </font>
    <font>
      <sz val="8"/>
      <color theme="1"/>
      <name val="Arial"/>
      <family val="2"/>
    </font>
    <font>
      <b/>
      <sz val="8"/>
      <color theme="1"/>
      <name val="Arial"/>
      <family val="2"/>
    </font>
    <font>
      <sz val="12"/>
      <color theme="1"/>
      <name val="Arial"/>
      <family val="2"/>
    </font>
    <font>
      <b/>
      <sz val="14"/>
      <color theme="1"/>
      <name val="Calibri"/>
      <family val="2"/>
    </font>
    <font>
      <b/>
      <sz val="12"/>
      <color theme="1"/>
      <name val="Calibri"/>
      <family val="2"/>
    </font>
    <font>
      <sz val="7"/>
      <name val="Times New Roman"/>
      <family val="1"/>
    </font>
    <font>
      <b/>
      <sz val="20"/>
      <name val="Arial"/>
      <family val="2"/>
    </font>
    <font>
      <b/>
      <sz val="10.5"/>
      <color theme="0"/>
      <name val="Century Gothic"/>
      <family val="2"/>
    </font>
    <font>
      <b/>
      <sz val="11"/>
      <color theme="0"/>
      <name val="Century Gothic"/>
      <family val="2"/>
    </font>
    <font>
      <b/>
      <sz val="11"/>
      <color theme="1"/>
      <name val="Swis721 LtCn BT"/>
      <family val="2"/>
    </font>
    <font>
      <b/>
      <sz val="11"/>
      <name val="Century Gothic"/>
      <family val="2"/>
    </font>
    <font>
      <sz val="11"/>
      <name val="Century Gothic"/>
      <family val="2"/>
    </font>
    <font>
      <b/>
      <sz val="11"/>
      <color indexed="8"/>
      <name val="Swis721 LtCn BT"/>
      <family val="2"/>
    </font>
    <font>
      <u/>
      <sz val="11"/>
      <color theme="10"/>
      <name val="Swis721 LtCn BT"/>
      <family val="2"/>
    </font>
    <font>
      <b/>
      <sz val="11.5"/>
      <name val="Swis721 LtCn BT"/>
      <family val="2"/>
    </font>
    <font>
      <u/>
      <sz val="10"/>
      <name val="Swis721 LtCn BT"/>
      <family val="2"/>
    </font>
    <font>
      <b/>
      <sz val="20"/>
      <color rgb="FFFF0000"/>
      <name val="Swis721 LtCn BT"/>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6"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bgColor indexed="64"/>
      </patternFill>
    </fill>
    <fill>
      <patternFill patternType="solid">
        <fgColor theme="6" tint="0.39997558519241921"/>
        <bgColor indexed="8"/>
      </patternFill>
    </fill>
    <fill>
      <patternFill patternType="solid">
        <fgColor theme="0" tint="-0.249977111117893"/>
        <bgColor indexed="8"/>
      </patternFill>
    </fill>
    <fill>
      <patternFill patternType="solid">
        <fgColor rgb="FF00B05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double">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medium">
        <color auto="1"/>
      </right>
      <top/>
      <bottom style="hair">
        <color auto="1"/>
      </bottom>
      <diagonal/>
    </border>
    <border>
      <left style="medium">
        <color auto="1"/>
      </left>
      <right/>
      <top style="double">
        <color auto="1"/>
      </top>
      <bottom style="double">
        <color auto="1"/>
      </bottom>
      <diagonal/>
    </border>
    <border>
      <left style="medium">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right style="medium">
        <color auto="1"/>
      </right>
      <top style="double">
        <color auto="1"/>
      </top>
      <bottom style="double">
        <color auto="1"/>
      </bottom>
      <diagonal/>
    </border>
    <border>
      <left style="medium">
        <color auto="1"/>
      </left>
      <right style="medium">
        <color auto="1"/>
      </right>
      <top/>
      <bottom style="hair">
        <color auto="1"/>
      </bottom>
      <diagonal/>
    </border>
    <border>
      <left style="medium">
        <color auto="1"/>
      </left>
      <right style="double">
        <color auto="1"/>
      </right>
      <top/>
      <bottom style="hair">
        <color auto="1"/>
      </bottom>
      <diagonal/>
    </border>
    <border>
      <left style="double">
        <color auto="1"/>
      </left>
      <right style="medium">
        <color auto="1"/>
      </right>
      <top/>
      <bottom/>
      <diagonal/>
    </border>
    <border>
      <left style="medium">
        <color auto="1"/>
      </left>
      <right style="medium">
        <color auto="1"/>
      </right>
      <top/>
      <bottom/>
      <diagonal/>
    </border>
    <border>
      <left style="medium">
        <color auto="1"/>
      </left>
      <right style="double">
        <color auto="1"/>
      </right>
      <top/>
      <bottom/>
      <diagonal/>
    </border>
    <border>
      <left style="double">
        <color auto="1"/>
      </left>
      <right style="medium">
        <color auto="1"/>
      </right>
      <top style="double">
        <color auto="1"/>
      </top>
      <bottom style="thick">
        <color auto="1"/>
      </bottom>
      <diagonal/>
    </border>
    <border>
      <left style="medium">
        <color auto="1"/>
      </left>
      <right style="medium">
        <color auto="1"/>
      </right>
      <top style="double">
        <color auto="1"/>
      </top>
      <bottom style="thick">
        <color auto="1"/>
      </bottom>
      <diagonal/>
    </border>
    <border>
      <left style="medium">
        <color auto="1"/>
      </left>
      <right style="double">
        <color auto="1"/>
      </right>
      <top style="double">
        <color auto="1"/>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style="hair">
        <color auto="1"/>
      </bottom>
      <diagonal/>
    </border>
    <border>
      <left style="medium">
        <color auto="1"/>
      </left>
      <right/>
      <top style="double">
        <color auto="1"/>
      </top>
      <bottom style="thick">
        <color auto="1"/>
      </bottom>
      <diagonal/>
    </border>
    <border>
      <left style="medium">
        <color auto="1"/>
      </left>
      <right/>
      <top style="hair">
        <color auto="1"/>
      </top>
      <bottom style="hair">
        <color auto="1"/>
      </bottom>
      <diagonal/>
    </border>
    <border>
      <left/>
      <right style="thin">
        <color auto="1"/>
      </right>
      <top style="thin">
        <color auto="1"/>
      </top>
      <bottom style="thin">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hair">
        <color auto="1"/>
      </top>
      <bottom style="medium">
        <color auto="1"/>
      </bottom>
      <diagonal/>
    </border>
    <border>
      <left style="medium">
        <color auto="1"/>
      </left>
      <right style="double">
        <color auto="1"/>
      </right>
      <top style="medium">
        <color auto="1"/>
      </top>
      <bottom style="hair">
        <color auto="1"/>
      </bottom>
      <diagonal/>
    </border>
    <border>
      <left style="medium">
        <color auto="1"/>
      </left>
      <right style="medium">
        <color auto="1"/>
      </right>
      <top style="medium">
        <color auto="1"/>
      </top>
      <bottom style="hair">
        <color auto="1"/>
      </bottom>
      <diagonal/>
    </border>
    <border>
      <left style="thin">
        <color auto="1"/>
      </left>
      <right style="double">
        <color auto="1"/>
      </right>
      <top/>
      <bottom style="double">
        <color auto="1"/>
      </bottom>
      <diagonal/>
    </border>
    <border>
      <left style="thin">
        <color auto="1"/>
      </left>
      <right style="thin">
        <color auto="1"/>
      </right>
      <top/>
      <bottom style="double">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style="medium">
        <color auto="1"/>
      </right>
      <top style="double">
        <color auto="1"/>
      </top>
      <bottom style="medium">
        <color auto="1"/>
      </bottom>
      <diagonal/>
    </border>
    <border>
      <left style="double">
        <color auto="1"/>
      </left>
      <right style="double">
        <color auto="1"/>
      </right>
      <top/>
      <bottom/>
      <diagonal/>
    </border>
    <border>
      <left style="double">
        <color auto="1"/>
      </left>
      <right style="double">
        <color auto="1"/>
      </right>
      <top style="double">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auto="1"/>
      </left>
      <right style="double">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double">
        <color auto="1"/>
      </left>
      <right/>
      <top style="double">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double">
        <color auto="1"/>
      </top>
      <bottom style="medium">
        <color auto="1"/>
      </bottom>
      <diagonal/>
    </border>
    <border>
      <left style="medium">
        <color auto="1"/>
      </left>
      <right style="thin">
        <color auto="1"/>
      </right>
      <top/>
      <bottom style="double">
        <color auto="1"/>
      </bottom>
      <diagonal/>
    </border>
    <border>
      <left style="double">
        <color auto="1"/>
      </left>
      <right style="medium">
        <color auto="1"/>
      </right>
      <top style="thin">
        <color indexed="64"/>
      </top>
      <bottom style="double">
        <color auto="1"/>
      </bottom>
      <diagonal/>
    </border>
    <border>
      <left style="double">
        <color auto="1"/>
      </left>
      <right/>
      <top style="thin">
        <color indexed="64"/>
      </top>
      <bottom style="double">
        <color auto="1"/>
      </bottom>
      <diagonal/>
    </border>
    <border>
      <left/>
      <right style="double">
        <color auto="1"/>
      </right>
      <top style="thin">
        <color indexed="64"/>
      </top>
      <bottom style="double">
        <color auto="1"/>
      </bottom>
      <diagonal/>
    </border>
    <border>
      <left/>
      <right style="medium">
        <color auto="1"/>
      </right>
      <top style="hair">
        <color auto="1"/>
      </top>
      <bottom style="hair">
        <color auto="1"/>
      </bottom>
      <diagonal/>
    </border>
    <border>
      <left style="medium">
        <color auto="1"/>
      </left>
      <right style="double">
        <color auto="1"/>
      </right>
      <top style="double">
        <color auto="1"/>
      </top>
      <bottom style="hair">
        <color auto="1"/>
      </bottom>
      <diagonal/>
    </border>
    <border>
      <left/>
      <right style="medium">
        <color auto="1"/>
      </right>
      <top/>
      <bottom style="hair">
        <color auto="1"/>
      </bottom>
      <diagonal/>
    </border>
    <border>
      <left style="double">
        <color auto="1"/>
      </left>
      <right style="double">
        <color auto="1"/>
      </right>
      <top/>
      <bottom style="double">
        <color auto="1"/>
      </bottom>
      <diagonal/>
    </border>
    <border>
      <left/>
      <right style="medium">
        <color auto="1"/>
      </right>
      <top style="double">
        <color auto="1"/>
      </top>
      <bottom style="hair">
        <color auto="1"/>
      </bottom>
      <diagonal/>
    </border>
    <border>
      <left style="medium">
        <color auto="1"/>
      </left>
      <right style="medium">
        <color indexed="64"/>
      </right>
      <top style="double">
        <color auto="1"/>
      </top>
      <bottom/>
      <diagonal/>
    </border>
    <border>
      <left/>
      <right style="medium">
        <color auto="1"/>
      </right>
      <top style="hair">
        <color auto="1"/>
      </top>
      <bottom/>
      <diagonal/>
    </border>
    <border>
      <left/>
      <right style="medium">
        <color auto="1"/>
      </right>
      <top/>
      <bottom style="double">
        <color auto="1"/>
      </bottom>
      <diagonal/>
    </border>
    <border>
      <left style="medium">
        <color auto="1"/>
      </left>
      <right style="medium">
        <color indexed="64"/>
      </right>
      <top/>
      <bottom style="double">
        <color auto="1"/>
      </bottom>
      <diagonal/>
    </border>
    <border>
      <left/>
      <right style="medium">
        <color auto="1"/>
      </right>
      <top style="thin">
        <color indexed="64"/>
      </top>
      <bottom style="double">
        <color auto="1"/>
      </bottom>
      <diagonal/>
    </border>
    <border>
      <left/>
      <right style="medium">
        <color auto="1"/>
      </right>
      <top style="double">
        <color auto="1"/>
      </top>
      <bottom style="medium">
        <color auto="1"/>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medium">
        <color auto="1"/>
      </left>
      <right style="medium">
        <color auto="1"/>
      </right>
      <top style="double">
        <color auto="1"/>
      </top>
      <bottom style="hair">
        <color auto="1"/>
      </bottom>
      <diagonal/>
    </border>
    <border>
      <left style="medium">
        <color auto="1"/>
      </left>
      <right style="medium">
        <color auto="1"/>
      </right>
      <top style="hair">
        <color indexed="64"/>
      </top>
      <bottom/>
      <diagonal/>
    </border>
    <border>
      <left style="medium">
        <color auto="1"/>
      </left>
      <right style="medium">
        <color auto="1"/>
      </right>
      <top style="hair">
        <color auto="1"/>
      </top>
      <bottom style="double">
        <color auto="1"/>
      </bottom>
      <diagonal/>
    </border>
    <border>
      <left/>
      <right/>
      <top style="thick">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double">
        <color auto="1"/>
      </top>
      <bottom/>
      <diagonal/>
    </border>
    <border>
      <left style="medium">
        <color auto="1"/>
      </left>
      <right style="double">
        <color auto="1"/>
      </right>
      <top style="double">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double">
        <color auto="1"/>
      </bottom>
      <diagonal/>
    </border>
    <border>
      <left style="medium">
        <color auto="1"/>
      </left>
      <right style="double">
        <color auto="1"/>
      </right>
      <top style="hair">
        <color auto="1"/>
      </top>
      <bottom style="medium">
        <color auto="1"/>
      </bottom>
      <diagonal/>
    </border>
    <border>
      <left style="double">
        <color auto="1"/>
      </left>
      <right style="medium">
        <color auto="1"/>
      </right>
      <top style="double">
        <color auto="1"/>
      </top>
      <bottom style="hair">
        <color auto="1"/>
      </bottom>
      <diagonal/>
    </border>
    <border>
      <left style="double">
        <color auto="1"/>
      </left>
      <right style="medium">
        <color auto="1"/>
      </right>
      <top style="hair">
        <color auto="1"/>
      </top>
      <bottom/>
      <diagonal/>
    </border>
    <border>
      <left style="double">
        <color auto="1"/>
      </left>
      <right style="medium">
        <color auto="1"/>
      </right>
      <top/>
      <bottom style="double">
        <color auto="1"/>
      </bottom>
      <diagonal/>
    </border>
    <border>
      <left style="double">
        <color auto="1"/>
      </left>
      <right/>
      <top style="medium">
        <color auto="1"/>
      </top>
      <bottom/>
      <diagonal/>
    </border>
    <border>
      <left style="medium">
        <color auto="1"/>
      </left>
      <right style="medium">
        <color auto="1"/>
      </right>
      <top style="medium">
        <color auto="1"/>
      </top>
      <bottom/>
      <diagonal/>
    </border>
    <border>
      <left style="medium">
        <color auto="1"/>
      </left>
      <right style="double">
        <color auto="1"/>
      </right>
      <top style="medium">
        <color auto="1"/>
      </top>
      <bottom/>
      <diagonal/>
    </border>
  </borders>
  <cellStyleXfs count="430">
    <xf numFmtId="0" fontId="0" fillId="0" borderId="0"/>
    <xf numFmtId="8" fontId="10" fillId="0" borderId="0" applyFont="0" applyFill="0" applyProtection="0"/>
    <xf numFmtId="0" fontId="10" fillId="0" borderId="0"/>
    <xf numFmtId="166" fontId="13" fillId="0" borderId="0" applyFont="0" applyFill="0" applyBorder="0" applyAlignment="0" applyProtection="0"/>
    <xf numFmtId="171" fontId="10"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2" fontId="10" fillId="0" borderId="0" applyFont="0" applyFill="0" applyProtection="0"/>
    <xf numFmtId="172" fontId="10" fillId="0" borderId="0" applyFont="0" applyFill="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73" fontId="10" fillId="0" borderId="0" applyFont="0" applyFill="0" applyProtection="0"/>
    <xf numFmtId="173" fontId="10" fillId="0" borderId="0" applyFont="0" applyFill="0" applyProtection="0"/>
    <xf numFmtId="173" fontId="10" fillId="0" borderId="0" applyFont="0" applyFill="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3" fontId="10" fillId="0" borderId="0" applyFont="0" applyFill="0" applyProtection="0"/>
    <xf numFmtId="173" fontId="10" fillId="0" borderId="0" applyFont="0" applyFill="0" applyProtection="0"/>
    <xf numFmtId="173" fontId="10" fillId="0" borderId="0" applyFont="0" applyFill="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8" fontId="10" fillId="0" borderId="0" applyFont="0" applyFill="0" applyProtection="0"/>
    <xf numFmtId="8" fontId="10" fillId="0" borderId="0" applyFont="0" applyFill="0" applyProtection="0"/>
    <xf numFmtId="165" fontId="10" fillId="0" borderId="0" applyFont="0" applyFill="0" applyBorder="0" applyAlignment="0" applyProtection="0"/>
    <xf numFmtId="174" fontId="10" fillId="0" borderId="0" applyFont="0" applyFill="0" applyBorder="0" applyAlignment="0" applyProtection="0"/>
    <xf numFmtId="165" fontId="10" fillId="0" borderId="0" applyFont="0" applyFill="0" applyBorder="0" applyAlignment="0" applyProtection="0"/>
    <xf numFmtId="175"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0" fontId="10" fillId="0" borderId="0" applyFont="0" applyFill="0" applyProtection="0"/>
    <xf numFmtId="172" fontId="10" fillId="0" borderId="0" applyFont="0" applyFill="0" applyProtection="0"/>
    <xf numFmtId="176" fontId="10" fillId="0" borderId="0" applyFont="0" applyFill="0" applyProtection="0"/>
    <xf numFmtId="176" fontId="10" fillId="0" borderId="0" applyFont="0" applyFill="0" applyProtection="0"/>
    <xf numFmtId="176" fontId="10" fillId="0" borderId="0" applyFont="0" applyFill="0" applyProtection="0"/>
    <xf numFmtId="172" fontId="10" fillId="0" borderId="0" applyFont="0" applyFill="0" applyProtection="0"/>
    <xf numFmtId="172" fontId="10" fillId="0" borderId="0" applyFont="0" applyFill="0" applyProtection="0"/>
    <xf numFmtId="175" fontId="10" fillId="0" borderId="0" applyFont="0" applyFill="0" applyProtection="0"/>
    <xf numFmtId="175" fontId="10" fillId="0" borderId="0" applyFont="0" applyFill="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7" fontId="10" fillId="0" borderId="0" applyFont="0" applyFill="0" applyProtection="0"/>
    <xf numFmtId="177" fontId="10" fillId="0" borderId="0" applyFont="0" applyFill="0" applyProtection="0"/>
    <xf numFmtId="177" fontId="10" fillId="0" borderId="0" applyFont="0" applyFill="0" applyProtection="0"/>
    <xf numFmtId="8" fontId="10" fillId="0" borderId="0" applyFont="0" applyFill="0" applyProtection="0"/>
    <xf numFmtId="8" fontId="10" fillId="0" borderId="0" applyFont="0" applyFill="0" applyProtection="0"/>
    <xf numFmtId="8" fontId="10" fillId="0" borderId="0" applyFont="0" applyFill="0" applyProtection="0"/>
    <xf numFmtId="8" fontId="10" fillId="0" borderId="0" applyFont="0" applyFill="0" applyProtection="0"/>
    <xf numFmtId="8" fontId="10" fillId="0" borderId="0" applyFont="0" applyFill="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2" fontId="10" fillId="0" borderId="0" applyFont="0" applyFill="0" applyProtection="0"/>
    <xf numFmtId="12" fontId="10" fillId="0" borderId="0" applyFont="0" applyFill="0" applyProtection="0"/>
    <xf numFmtId="12" fontId="10" fillId="0" borderId="0" applyFont="0" applyFill="0" applyProtection="0"/>
    <xf numFmtId="41" fontId="14"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17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13" fontId="10" fillId="0" borderId="0" applyFont="0" applyFill="0" applyProtection="0"/>
    <xf numFmtId="13" fontId="10" fillId="0" borderId="0" applyFont="0" applyFill="0" applyProtection="0"/>
    <xf numFmtId="13" fontId="10" fillId="0" borderId="0" applyFont="0" applyFill="0" applyProtection="0"/>
    <xf numFmtId="13" fontId="10" fillId="0" borderId="0" applyFont="0" applyFill="0" applyProtection="0"/>
    <xf numFmtId="13" fontId="10" fillId="0" borderId="0" applyFont="0" applyFill="0" applyProtection="0"/>
    <xf numFmtId="9" fontId="10" fillId="0" borderId="0" applyFont="0" applyFill="0" applyBorder="0" applyAlignment="0" applyProtection="0"/>
    <xf numFmtId="0" fontId="10" fillId="0" borderId="0"/>
    <xf numFmtId="0" fontId="10" fillId="0" borderId="0"/>
    <xf numFmtId="0" fontId="10" fillId="0" borderId="0"/>
    <xf numFmtId="0" fontId="18"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3" fontId="12" fillId="0" borderId="0">
      <alignment horizontal="center" vertical="center"/>
    </xf>
    <xf numFmtId="0" fontId="21" fillId="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22" borderId="4" applyNumberFormat="0" applyAlignment="0" applyProtection="0"/>
    <xf numFmtId="0" fontId="24" fillId="23" borderId="4" applyNumberFormat="0" applyAlignment="0" applyProtection="0"/>
    <xf numFmtId="0" fontId="24" fillId="23" borderId="4" applyNumberFormat="0" applyAlignment="0" applyProtection="0"/>
    <xf numFmtId="0" fontId="24" fillId="23" borderId="4" applyNumberFormat="0" applyAlignment="0" applyProtection="0"/>
    <xf numFmtId="0" fontId="25" fillId="24" borderId="5" applyNumberFormat="0" applyAlignment="0" applyProtection="0"/>
    <xf numFmtId="0" fontId="25" fillId="24" borderId="5" applyNumberFormat="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5" fillId="24" borderId="5" applyNumberFormat="0" applyAlignment="0" applyProtection="0"/>
    <xf numFmtId="0" fontId="27" fillId="0" borderId="0">
      <alignment horizontal="left" vertical="top"/>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9" fillId="13" borderId="4" applyNumberFormat="0" applyAlignment="0" applyProtection="0"/>
    <xf numFmtId="0" fontId="29" fillId="13" borderId="4" applyNumberFormat="0" applyAlignment="0" applyProtection="0"/>
    <xf numFmtId="0" fontId="29" fillId="13" borderId="4" applyNumberFormat="0" applyAlignment="0" applyProtection="0"/>
    <xf numFmtId="0" fontId="10" fillId="27" borderId="1" applyNumberFormat="0" applyFont="0" applyFill="0" applyBorder="0" applyAlignment="0" applyProtection="0">
      <alignment horizontal="center" vertical="center" wrapText="1"/>
      <protection locked="0"/>
    </xf>
    <xf numFmtId="0" fontId="30" fillId="0" borderId="0" applyNumberFormat="0" applyFill="0" applyBorder="0" applyAlignment="0" applyProtection="0"/>
    <xf numFmtId="0" fontId="31" fillId="0" borderId="0">
      <alignment horizontal="centerContinuous"/>
    </xf>
    <xf numFmtId="0" fontId="22" fillId="4" borderId="0" applyNumberFormat="0" applyBorder="0" applyAlignment="0" applyProtection="0"/>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9" fillId="7" borderId="4" applyNumberFormat="0" applyAlignment="0" applyProtection="0"/>
    <xf numFmtId="0" fontId="35" fillId="0" borderId="10" applyNumberFormat="0" applyFill="0" applyAlignment="0" applyProtection="0"/>
    <xf numFmtId="173" fontId="10" fillId="0" borderId="0" applyFont="0" applyFill="0" applyProtection="0"/>
    <xf numFmtId="181" fontId="10" fillId="0" borderId="0" applyFont="0" applyFill="0" applyBorder="0" applyAlignment="0" applyProtection="0"/>
    <xf numFmtId="166"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66" fontId="10" fillId="0" borderId="0" applyFont="0" applyFill="0" applyBorder="0" applyAlignment="0" applyProtection="0"/>
    <xf numFmtId="181"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0" fillId="0" borderId="0"/>
    <xf numFmtId="0" fontId="37" fillId="0" borderId="0"/>
    <xf numFmtId="0" fontId="19" fillId="0" borderId="0"/>
    <xf numFmtId="0" fontId="19" fillId="0" borderId="0"/>
    <xf numFmtId="0" fontId="19" fillId="0" borderId="0"/>
    <xf numFmtId="0" fontId="19" fillId="0" borderId="0"/>
    <xf numFmtId="0" fontId="37" fillId="0" borderId="0"/>
    <xf numFmtId="0" fontId="10" fillId="0" borderId="0"/>
    <xf numFmtId="0" fontId="10" fillId="10" borderId="11" applyNumberFormat="0" applyFont="0" applyAlignment="0" applyProtection="0"/>
    <xf numFmtId="0" fontId="10" fillId="10" borderId="11" applyNumberFormat="0" applyFont="0" applyAlignment="0" applyProtection="0"/>
    <xf numFmtId="0" fontId="10" fillId="10" borderId="11" applyNumberFormat="0" applyFont="0" applyAlignment="0" applyProtection="0"/>
    <xf numFmtId="0" fontId="10" fillId="10" borderId="11" applyNumberFormat="0" applyFont="0" applyAlignment="0" applyProtection="0"/>
    <xf numFmtId="0" fontId="38" fillId="22" borderId="12" applyNumberFormat="0" applyAlignment="0" applyProtection="0"/>
    <xf numFmtId="13" fontId="10" fillId="0" borderId="0" applyFont="0" applyFill="0" applyProtection="0"/>
    <xf numFmtId="13" fontId="10" fillId="0" borderId="0" applyFont="0" applyFill="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3" fontId="10" fillId="0" borderId="0" applyFont="0" applyFill="0" applyBorder="0" applyAlignment="0" applyProtection="0"/>
    <xf numFmtId="0" fontId="38" fillId="23" borderId="12" applyNumberFormat="0" applyAlignment="0" applyProtection="0"/>
    <xf numFmtId="0" fontId="38" fillId="23" borderId="12" applyNumberFormat="0" applyAlignment="0" applyProtection="0"/>
    <xf numFmtId="0" fontId="38" fillId="23"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9" fillId="0" borderId="2" applyBorder="0">
      <alignment horizontal="center"/>
    </xf>
    <xf numFmtId="0" fontId="40" fillId="0" borderId="0" applyNumberFormat="0" applyFill="0" applyBorder="0" applyAlignment="0" applyProtection="0"/>
    <xf numFmtId="0" fontId="41" fillId="0" borderId="0">
      <alignment horizontal="left" vertical="top"/>
    </xf>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10" fillId="0" borderId="0">
      <alignment horizontal="left" vertical="top"/>
    </xf>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15" fillId="0" borderId="0">
      <alignment horizontal="left" vertical="top"/>
    </xf>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9" fillId="0" borderId="0">
      <alignment horizontal="left" vertical="top"/>
    </xf>
    <xf numFmtId="0" fontId="26" fillId="0" borderId="0" applyNumberFormat="0" applyFill="0" applyBorder="0" applyAlignment="0" applyProtection="0"/>
    <xf numFmtId="17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9" fillId="0" borderId="0"/>
    <xf numFmtId="0" fontId="50" fillId="0" borderId="0"/>
    <xf numFmtId="0" fontId="8" fillId="0" borderId="0"/>
    <xf numFmtId="0" fontId="7" fillId="0" borderId="0"/>
    <xf numFmtId="185" fontId="10" fillId="0" borderId="0"/>
    <xf numFmtId="0" fontId="6" fillId="0" borderId="0"/>
    <xf numFmtId="0" fontId="5" fillId="0" borderId="0"/>
    <xf numFmtId="0" fontId="4" fillId="0" borderId="0"/>
    <xf numFmtId="0" fontId="3" fillId="0" borderId="0"/>
    <xf numFmtId="0" fontId="3"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9" fontId="77" fillId="0" borderId="0" applyFont="0" applyFill="0" applyBorder="0" applyAlignment="0" applyProtection="0"/>
    <xf numFmtId="0" fontId="2" fillId="0" borderId="0"/>
    <xf numFmtId="0" fontId="10" fillId="0" borderId="0"/>
    <xf numFmtId="0" fontId="80" fillId="0" borderId="0" applyNumberForma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14" fillId="0" borderId="0" applyFont="0" applyFill="0" applyBorder="0" applyAlignment="0" applyProtection="0"/>
    <xf numFmtId="0" fontId="23" fillId="22" borderId="72" applyNumberFormat="0" applyAlignment="0" applyProtection="0"/>
    <xf numFmtId="0" fontId="24" fillId="23" borderId="72" applyNumberFormat="0" applyAlignment="0" applyProtection="0"/>
    <xf numFmtId="0" fontId="24" fillId="23" borderId="72" applyNumberFormat="0" applyAlignment="0" applyProtection="0"/>
    <xf numFmtId="0" fontId="24" fillId="23" borderId="72" applyNumberFormat="0" applyAlignment="0" applyProtection="0"/>
    <xf numFmtId="0" fontId="29" fillId="13" borderId="72" applyNumberFormat="0" applyAlignment="0" applyProtection="0"/>
    <xf numFmtId="0" fontId="29" fillId="13" borderId="72" applyNumberFormat="0" applyAlignment="0" applyProtection="0"/>
    <xf numFmtId="0" fontId="29" fillId="13" borderId="72" applyNumberFormat="0" applyAlignment="0" applyProtection="0"/>
    <xf numFmtId="0" fontId="10" fillId="27" borderId="41" applyNumberFormat="0" applyFont="0" applyFill="0" applyBorder="0" applyAlignment="0" applyProtection="0">
      <alignment horizontal="center" vertical="center" wrapText="1"/>
      <protection locked="0"/>
    </xf>
    <xf numFmtId="0" fontId="29" fillId="7" borderId="72" applyNumberFormat="0" applyAlignment="0" applyProtection="0"/>
    <xf numFmtId="0" fontId="10" fillId="10" borderId="73" applyNumberFormat="0" applyFont="0" applyAlignment="0" applyProtection="0"/>
    <xf numFmtId="0" fontId="10" fillId="10" borderId="73" applyNumberFormat="0" applyFont="0" applyAlignment="0" applyProtection="0"/>
    <xf numFmtId="0" fontId="10" fillId="10" borderId="73" applyNumberFormat="0" applyFont="0" applyAlignment="0" applyProtection="0"/>
    <xf numFmtId="0" fontId="10" fillId="10" borderId="73" applyNumberFormat="0" applyFont="0" applyAlignment="0" applyProtection="0"/>
    <xf numFmtId="0" fontId="38" fillId="22" borderId="74" applyNumberFormat="0" applyAlignment="0" applyProtection="0"/>
    <xf numFmtId="0" fontId="38" fillId="23" borderId="74" applyNumberFormat="0" applyAlignment="0" applyProtection="0"/>
    <xf numFmtId="0" fontId="38" fillId="23" borderId="74" applyNumberFormat="0" applyAlignment="0" applyProtection="0"/>
    <xf numFmtId="0" fontId="38" fillId="23" borderId="74" applyNumberFormat="0" applyAlignment="0" applyProtection="0"/>
    <xf numFmtId="0" fontId="45" fillId="0" borderId="75" applyNumberFormat="0" applyFill="0" applyAlignment="0" applyProtection="0"/>
    <xf numFmtId="0" fontId="45" fillId="0" borderId="75" applyNumberFormat="0" applyFill="0" applyAlignment="0" applyProtection="0"/>
    <xf numFmtId="0" fontId="45" fillId="0" borderId="7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42" fontId="84" fillId="0" borderId="0" applyFont="0" applyFill="0" applyBorder="0" applyAlignment="0" applyProtection="0"/>
    <xf numFmtId="44" fontId="10" fillId="0" borderId="0" applyFont="0" applyFill="0" applyBorder="0" applyAlignment="0" applyProtection="0"/>
    <xf numFmtId="0" fontId="10" fillId="0" borderId="0"/>
    <xf numFmtId="0" fontId="10" fillId="0" borderId="0"/>
  </cellStyleXfs>
  <cellXfs count="596">
    <xf numFmtId="0" fontId="0" fillId="0" borderId="0" xfId="0"/>
    <xf numFmtId="0" fontId="0" fillId="0" borderId="0" xfId="0" applyAlignment="1" applyProtection="1">
      <alignment vertical="center" wrapText="1"/>
    </xf>
    <xf numFmtId="0" fontId="0" fillId="0" borderId="0" xfId="0" applyFill="1" applyAlignment="1" applyProtection="1">
      <alignment vertical="center" wrapText="1"/>
    </xf>
    <xf numFmtId="0" fontId="47" fillId="0" borderId="0" xfId="344" applyFont="1" applyAlignment="1">
      <alignment vertical="center"/>
    </xf>
    <xf numFmtId="0" fontId="47" fillId="34" borderId="1" xfId="344" applyFont="1" applyFill="1" applyBorder="1" applyAlignment="1">
      <alignment horizontal="justify" vertical="center" wrapText="1"/>
    </xf>
    <xf numFmtId="0" fontId="47" fillId="34" borderId="1" xfId="344" applyFont="1" applyFill="1" applyBorder="1" applyAlignment="1">
      <alignment vertical="center"/>
    </xf>
    <xf numFmtId="0" fontId="49" fillId="34" borderId="1" xfId="344" applyFont="1" applyFill="1" applyBorder="1" applyAlignment="1">
      <alignment horizontal="center" vertical="center" wrapText="1"/>
    </xf>
    <xf numFmtId="0" fontId="47" fillId="0" borderId="0" xfId="350" applyFont="1" applyAlignment="1">
      <alignment vertical="center"/>
    </xf>
    <xf numFmtId="0" fontId="47" fillId="0" borderId="0" xfId="350" applyFont="1" applyFill="1" applyAlignment="1">
      <alignment vertical="center"/>
    </xf>
    <xf numFmtId="0" fontId="57" fillId="0" borderId="0" xfId="351" applyFont="1"/>
    <xf numFmtId="0" fontId="47" fillId="0" borderId="1" xfId="344" applyFont="1" applyFill="1" applyBorder="1" applyAlignment="1">
      <alignment horizontal="center" vertical="center"/>
    </xf>
    <xf numFmtId="0" fontId="48" fillId="30" borderId="1" xfId="350" applyFont="1" applyFill="1" applyBorder="1" applyAlignment="1">
      <alignment horizontal="center" vertical="center" wrapText="1"/>
    </xf>
    <xf numFmtId="0" fontId="47" fillId="33" borderId="1" xfId="350" applyFont="1" applyFill="1" applyBorder="1" applyAlignment="1">
      <alignment vertical="center"/>
    </xf>
    <xf numFmtId="0" fontId="47" fillId="37" borderId="1" xfId="350" applyFont="1" applyFill="1" applyBorder="1" applyAlignment="1">
      <alignment horizontal="justify" vertical="center" wrapText="1"/>
    </xf>
    <xf numFmtId="0" fontId="65" fillId="28" borderId="33" xfId="356" applyFont="1" applyFill="1" applyBorder="1" applyAlignment="1">
      <alignment horizontal="center" vertical="center"/>
    </xf>
    <xf numFmtId="0" fontId="65" fillId="28" borderId="25" xfId="356" applyFont="1" applyFill="1" applyBorder="1" applyAlignment="1">
      <alignment horizontal="center" vertical="center" wrapText="1"/>
    </xf>
    <xf numFmtId="0" fontId="65" fillId="28" borderId="34" xfId="356" applyFont="1" applyFill="1" applyBorder="1" applyAlignment="1">
      <alignment horizontal="center" vertical="center" wrapText="1"/>
    </xf>
    <xf numFmtId="0" fontId="65" fillId="28" borderId="26" xfId="356" applyFont="1" applyFill="1" applyBorder="1" applyAlignment="1">
      <alignment horizontal="center" vertical="center" wrapText="1"/>
    </xf>
    <xf numFmtId="0" fontId="64" fillId="38" borderId="33" xfId="356" applyFont="1" applyFill="1" applyBorder="1" applyAlignment="1">
      <alignment horizontal="center" vertical="center"/>
    </xf>
    <xf numFmtId="189" fontId="66" fillId="0" borderId="44" xfId="356" applyNumberFormat="1" applyFont="1" applyBorder="1" applyAlignment="1">
      <alignment horizontal="center" vertical="center"/>
    </xf>
    <xf numFmtId="0" fontId="66" fillId="32" borderId="38" xfId="356" applyFont="1" applyFill="1" applyBorder="1" applyAlignment="1">
      <alignment horizontal="center" vertical="center"/>
    </xf>
    <xf numFmtId="10" fontId="66" fillId="0" borderId="43" xfId="356" applyNumberFormat="1" applyFont="1" applyBorder="1" applyAlignment="1">
      <alignment horizontal="center" vertical="center"/>
    </xf>
    <xf numFmtId="0" fontId="64" fillId="33" borderId="48" xfId="356" applyFont="1" applyFill="1" applyBorder="1" applyAlignment="1">
      <alignment horizontal="center" vertical="center"/>
    </xf>
    <xf numFmtId="189" fontId="64" fillId="33" borderId="50" xfId="356" applyNumberFormat="1" applyFont="1" applyFill="1" applyBorder="1" applyAlignment="1">
      <alignment horizontal="center" vertical="center"/>
    </xf>
    <xf numFmtId="0" fontId="64" fillId="33" borderId="33" xfId="356" applyFont="1" applyFill="1" applyBorder="1" applyAlignment="1">
      <alignment horizontal="center" vertical="center"/>
    </xf>
    <xf numFmtId="189" fontId="65" fillId="32" borderId="43" xfId="356" applyNumberFormat="1" applyFont="1" applyFill="1" applyBorder="1" applyAlignment="1">
      <alignment horizontal="center" vertical="center"/>
    </xf>
    <xf numFmtId="4" fontId="65" fillId="32" borderId="43" xfId="356" applyNumberFormat="1" applyFont="1" applyFill="1" applyBorder="1" applyAlignment="1">
      <alignment horizontal="center" vertical="center"/>
    </xf>
    <xf numFmtId="9" fontId="65" fillId="32" borderId="43" xfId="356" applyNumberFormat="1" applyFont="1" applyFill="1" applyBorder="1" applyAlignment="1">
      <alignment horizontal="center" vertical="center"/>
    </xf>
    <xf numFmtId="0" fontId="57" fillId="0" borderId="56" xfId="351" applyFont="1" applyBorder="1" applyAlignment="1">
      <alignment horizontal="left" vertical="center" wrapText="1"/>
    </xf>
    <xf numFmtId="0" fontId="59" fillId="29" borderId="41" xfId="351" applyFont="1" applyFill="1" applyBorder="1" applyAlignment="1">
      <alignment horizontal="center" vertical="center"/>
    </xf>
    <xf numFmtId="0" fontId="59" fillId="29" borderId="41" xfId="351" applyFont="1" applyFill="1" applyBorder="1" applyAlignment="1">
      <alignment horizontal="center" vertical="center" wrapText="1"/>
    </xf>
    <xf numFmtId="0" fontId="41" fillId="0" borderId="41" xfId="0" applyFont="1" applyFill="1" applyBorder="1" applyAlignment="1" applyProtection="1">
      <alignment horizontal="center" vertical="center" wrapText="1"/>
    </xf>
    <xf numFmtId="0" fontId="41" fillId="0" borderId="41" xfId="2" applyFont="1" applyBorder="1" applyAlignment="1" applyProtection="1">
      <alignment horizontal="center" vertical="center" wrapText="1"/>
    </xf>
    <xf numFmtId="49" fontId="55" fillId="0" borderId="41" xfId="0" applyNumberFormat="1" applyFont="1" applyFill="1" applyBorder="1" applyAlignment="1" applyProtection="1">
      <alignment horizontal="center" vertical="center" wrapText="1"/>
    </xf>
    <xf numFmtId="0" fontId="59" fillId="0" borderId="20" xfId="351" applyFont="1" applyFill="1" applyBorder="1" applyAlignment="1">
      <alignment wrapText="1"/>
    </xf>
    <xf numFmtId="0" fontId="59" fillId="0" borderId="21" xfId="351" applyFont="1" applyFill="1" applyBorder="1" applyAlignment="1">
      <alignment vertical="center" wrapText="1"/>
    </xf>
    <xf numFmtId="0" fontId="59" fillId="0" borderId="17" xfId="351" applyFont="1" applyFill="1" applyBorder="1" applyAlignment="1">
      <alignment vertical="center" wrapText="1"/>
    </xf>
    <xf numFmtId="0" fontId="57" fillId="34" borderId="1" xfId="350" applyFont="1" applyFill="1" applyBorder="1" applyAlignment="1">
      <alignment horizontal="center" vertical="center" wrapText="1"/>
    </xf>
    <xf numFmtId="0" fontId="59" fillId="34" borderId="1" xfId="350" applyFont="1" applyFill="1" applyBorder="1" applyAlignment="1">
      <alignment horizontal="center" vertical="center" wrapText="1"/>
    </xf>
    <xf numFmtId="0" fontId="57" fillId="0" borderId="0" xfId="350" applyFont="1" applyFill="1" applyAlignment="1">
      <alignment vertical="center"/>
    </xf>
    <xf numFmtId="3" fontId="59" fillId="34" borderId="1" xfId="350" applyNumberFormat="1" applyFont="1" applyFill="1" applyBorder="1" applyAlignment="1">
      <alignment horizontal="center" vertical="center" wrapText="1"/>
    </xf>
    <xf numFmtId="0" fontId="57" fillId="30" borderId="1" xfId="350" applyFont="1" applyFill="1" applyBorder="1" applyAlignment="1">
      <alignment horizontal="center" vertical="center" wrapText="1"/>
    </xf>
    <xf numFmtId="0" fontId="59" fillId="33" borderId="1" xfId="350" applyFont="1" applyFill="1" applyBorder="1" applyAlignment="1">
      <alignment horizontal="center" vertical="center" wrapText="1"/>
    </xf>
    <xf numFmtId="0" fontId="59" fillId="37" borderId="1" xfId="350" applyFont="1" applyFill="1" applyBorder="1" applyAlignment="1">
      <alignment horizontal="center" vertical="center" wrapText="1"/>
    </xf>
    <xf numFmtId="0" fontId="57" fillId="0" borderId="0" xfId="350" applyFont="1" applyAlignment="1">
      <alignment vertical="center"/>
    </xf>
    <xf numFmtId="0" fontId="47" fillId="33" borderId="1" xfId="350" applyFont="1" applyFill="1" applyBorder="1" applyAlignment="1">
      <alignment horizontal="justify" vertical="center"/>
    </xf>
    <xf numFmtId="0" fontId="47" fillId="33" borderId="1" xfId="350" applyFont="1" applyFill="1" applyBorder="1" applyAlignment="1">
      <alignment horizontal="justify" vertical="center" wrapText="1"/>
    </xf>
    <xf numFmtId="0" fontId="14" fillId="0" borderId="54" xfId="0" applyFont="1" applyFill="1" applyBorder="1" applyAlignment="1" applyProtection="1">
      <alignment horizontal="center" vertical="center" wrapText="1"/>
    </xf>
    <xf numFmtId="49" fontId="48" fillId="34" borderId="1" xfId="344" applyNumberFormat="1" applyFont="1" applyFill="1" applyBorder="1" applyAlignment="1">
      <alignment horizontal="center" vertical="center" wrapText="1"/>
    </xf>
    <xf numFmtId="0" fontId="48" fillId="34" borderId="1" xfId="344" applyFont="1" applyFill="1" applyBorder="1" applyAlignment="1">
      <alignment horizontal="left" vertical="center" wrapText="1"/>
    </xf>
    <xf numFmtId="0" fontId="47" fillId="0" borderId="0" xfId="350" applyFont="1" applyFill="1" applyBorder="1" applyAlignment="1">
      <alignment vertical="center"/>
    </xf>
    <xf numFmtId="0" fontId="64" fillId="38" borderId="34" xfId="356" applyFont="1" applyFill="1" applyBorder="1" applyAlignment="1">
      <alignment horizontal="left" vertical="center" wrapText="1"/>
    </xf>
    <xf numFmtId="0" fontId="60" fillId="38" borderId="34" xfId="356" applyFont="1" applyFill="1" applyBorder="1" applyAlignment="1">
      <alignment vertical="center"/>
    </xf>
    <xf numFmtId="0" fontId="60" fillId="38" borderId="39" xfId="356" applyFont="1" applyFill="1" applyBorder="1" applyAlignment="1">
      <alignment vertical="center"/>
    </xf>
    <xf numFmtId="0" fontId="60" fillId="38" borderId="40" xfId="356" applyFont="1" applyFill="1" applyBorder="1" applyAlignment="1">
      <alignment vertical="center"/>
    </xf>
    <xf numFmtId="0" fontId="64" fillId="28" borderId="33" xfId="356" applyFont="1" applyFill="1" applyBorder="1" applyAlignment="1">
      <alignment horizontal="center" vertical="center"/>
    </xf>
    <xf numFmtId="0" fontId="64" fillId="28" borderId="34" xfId="356" applyFont="1" applyFill="1" applyBorder="1" applyAlignment="1">
      <alignment horizontal="justify" vertical="center" wrapText="1"/>
    </xf>
    <xf numFmtId="0" fontId="66" fillId="28" borderId="34" xfId="356" applyFont="1" applyFill="1" applyBorder="1" applyAlignment="1">
      <alignment vertical="center"/>
    </xf>
    <xf numFmtId="0" fontId="66" fillId="28" borderId="39" xfId="356" applyFont="1" applyFill="1" applyBorder="1" applyAlignment="1">
      <alignment vertical="center"/>
    </xf>
    <xf numFmtId="190" fontId="66" fillId="28" borderId="40" xfId="356" applyNumberFormat="1" applyFont="1" applyFill="1" applyBorder="1" applyAlignment="1">
      <alignment vertical="center"/>
    </xf>
    <xf numFmtId="0" fontId="66" fillId="38" borderId="34" xfId="356" applyFont="1" applyFill="1" applyBorder="1" applyAlignment="1">
      <alignment vertical="center"/>
    </xf>
    <xf numFmtId="0" fontId="66" fillId="38" borderId="39" xfId="356" applyFont="1" applyFill="1" applyBorder="1" applyAlignment="1">
      <alignment vertical="center"/>
    </xf>
    <xf numFmtId="190" fontId="66" fillId="38" borderId="40" xfId="356" applyNumberFormat="1" applyFont="1" applyFill="1" applyBorder="1" applyAlignment="1">
      <alignment vertical="center"/>
    </xf>
    <xf numFmtId="2" fontId="66" fillId="28" borderId="39" xfId="356" applyNumberFormat="1" applyFont="1" applyFill="1" applyBorder="1" applyAlignment="1">
      <alignment vertical="center"/>
    </xf>
    <xf numFmtId="2" fontId="66" fillId="38" borderId="39" xfId="356" applyNumberFormat="1" applyFont="1" applyFill="1" applyBorder="1" applyAlignment="1">
      <alignment vertical="center"/>
    </xf>
    <xf numFmtId="0" fontId="66" fillId="0" borderId="43" xfId="356" applyFont="1" applyBorder="1" applyAlignment="1">
      <alignment vertical="center"/>
    </xf>
    <xf numFmtId="0" fontId="66" fillId="0" borderId="57" xfId="356" applyFont="1" applyBorder="1" applyAlignment="1">
      <alignment vertical="center"/>
    </xf>
    <xf numFmtId="9" fontId="65" fillId="32" borderId="57" xfId="356" applyNumberFormat="1" applyFont="1" applyFill="1" applyBorder="1" applyAlignment="1">
      <alignment horizontal="center" vertical="center"/>
    </xf>
    <xf numFmtId="9" fontId="64" fillId="0" borderId="59" xfId="356" applyNumberFormat="1" applyFont="1" applyBorder="1" applyAlignment="1">
      <alignment horizontal="center" vertical="center"/>
    </xf>
    <xf numFmtId="0" fontId="65" fillId="28" borderId="42" xfId="356" applyFont="1" applyFill="1" applyBorder="1" applyAlignment="1">
      <alignment horizontal="center" vertical="center" wrapText="1"/>
    </xf>
    <xf numFmtId="49" fontId="55" fillId="0" borderId="0" xfId="0" applyNumberFormat="1" applyFont="1" applyFill="1" applyBorder="1" applyAlignment="1" applyProtection="1">
      <alignment horizontal="center" vertical="center" wrapText="1"/>
    </xf>
    <xf numFmtId="0" fontId="55" fillId="0" borderId="0" xfId="0" applyFont="1" applyBorder="1" applyAlignment="1">
      <alignment vertical="center"/>
    </xf>
    <xf numFmtId="0" fontId="0" fillId="0" borderId="0" xfId="0" applyFill="1" applyBorder="1" applyAlignment="1" applyProtection="1">
      <alignment vertical="center" wrapText="1"/>
    </xf>
    <xf numFmtId="0" fontId="0" fillId="0" borderId="0" xfId="0" applyBorder="1" applyAlignment="1" applyProtection="1">
      <alignmen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horizontal="left" vertical="center"/>
    </xf>
    <xf numFmtId="0" fontId="57" fillId="39" borderId="41" xfId="350" applyFont="1" applyFill="1" applyBorder="1" applyAlignment="1">
      <alignment horizontal="center" vertical="center" wrapText="1"/>
    </xf>
    <xf numFmtId="0" fontId="47" fillId="39" borderId="41" xfId="350" applyFont="1" applyFill="1" applyBorder="1" applyAlignment="1">
      <alignment horizontal="justify" vertical="center" wrapText="1"/>
    </xf>
    <xf numFmtId="0" fontId="57" fillId="37" borderId="1" xfId="350" applyFont="1" applyFill="1" applyBorder="1" applyAlignment="1">
      <alignment horizontal="center" vertical="center"/>
    </xf>
    <xf numFmtId="0" fontId="57" fillId="33" borderId="1" xfId="350" applyFont="1" applyFill="1" applyBorder="1" applyAlignment="1">
      <alignment horizontal="center" vertical="center" wrapText="1"/>
    </xf>
    <xf numFmtId="0" fontId="65" fillId="32" borderId="43" xfId="356" applyFont="1" applyFill="1" applyBorder="1" applyAlignment="1">
      <alignment horizontal="left" vertical="center" wrapText="1"/>
    </xf>
    <xf numFmtId="0" fontId="66" fillId="30" borderId="38" xfId="356" applyFont="1" applyFill="1" applyBorder="1" applyAlignment="1">
      <alignment horizontal="center" vertical="center"/>
    </xf>
    <xf numFmtId="0" fontId="64" fillId="33" borderId="49" xfId="356" applyFont="1" applyFill="1" applyBorder="1" applyAlignment="1">
      <alignment horizontal="left" vertical="center" wrapText="1"/>
    </xf>
    <xf numFmtId="0" fontId="60" fillId="33" borderId="49" xfId="356" applyFont="1" applyFill="1" applyBorder="1" applyAlignment="1">
      <alignment vertical="center"/>
    </xf>
    <xf numFmtId="0" fontId="60" fillId="33" borderId="58" xfId="356" applyFont="1" applyFill="1" applyBorder="1" applyAlignment="1">
      <alignment vertical="center"/>
    </xf>
    <xf numFmtId="0" fontId="64" fillId="33" borderId="34" xfId="356" applyFont="1" applyFill="1" applyBorder="1" applyAlignment="1">
      <alignment horizontal="left" vertical="center" wrapText="1"/>
    </xf>
    <xf numFmtId="0" fontId="60" fillId="33" borderId="34" xfId="356" applyFont="1" applyFill="1" applyBorder="1" applyAlignment="1">
      <alignment vertical="center"/>
    </xf>
    <xf numFmtId="0" fontId="60" fillId="33" borderId="39" xfId="356" applyFont="1" applyFill="1" applyBorder="1" applyAlignment="1">
      <alignment vertical="center"/>
    </xf>
    <xf numFmtId="189" fontId="64" fillId="33" borderId="40" xfId="356" applyNumberFormat="1" applyFont="1" applyFill="1" applyBorder="1" applyAlignment="1">
      <alignment horizontal="center" vertical="center"/>
    </xf>
    <xf numFmtId="189" fontId="65" fillId="32" borderId="44" xfId="356" applyNumberFormat="1" applyFont="1" applyFill="1" applyBorder="1" applyAlignment="1">
      <alignment horizontal="center" vertical="center"/>
    </xf>
    <xf numFmtId="0" fontId="65" fillId="30" borderId="43" xfId="356" applyFont="1" applyFill="1" applyBorder="1" applyAlignment="1">
      <alignment horizontal="left" vertical="center" wrapText="1"/>
    </xf>
    <xf numFmtId="189" fontId="65" fillId="30" borderId="43" xfId="356" applyNumberFormat="1" applyFont="1" applyFill="1" applyBorder="1" applyAlignment="1">
      <alignment horizontal="center" vertical="center"/>
    </xf>
    <xf numFmtId="4" fontId="65" fillId="30" borderId="43" xfId="356" applyNumberFormat="1" applyFont="1" applyFill="1" applyBorder="1" applyAlignment="1">
      <alignment horizontal="center" vertical="center"/>
    </xf>
    <xf numFmtId="9" fontId="65" fillId="30" borderId="43" xfId="356" applyNumberFormat="1" applyFont="1" applyFill="1" applyBorder="1" applyAlignment="1">
      <alignment horizontal="center" vertical="center"/>
    </xf>
    <xf numFmtId="9" fontId="65" fillId="30" borderId="57" xfId="356" applyNumberFormat="1" applyFont="1" applyFill="1" applyBorder="1" applyAlignment="1">
      <alignment horizontal="center" vertical="center"/>
    </xf>
    <xf numFmtId="189" fontId="65" fillId="30" borderId="44" xfId="356" applyNumberFormat="1" applyFont="1" applyFill="1" applyBorder="1" applyAlignment="1">
      <alignment horizontal="center" vertical="center"/>
    </xf>
    <xf numFmtId="0" fontId="60" fillId="0" borderId="35" xfId="356" applyFont="1" applyBorder="1" applyAlignment="1">
      <alignment horizontal="center" vertical="center"/>
    </xf>
    <xf numFmtId="0" fontId="64" fillId="0" borderId="36" xfId="356" applyFont="1" applyBorder="1" applyAlignment="1">
      <alignment horizontal="justify" vertical="center" wrapText="1"/>
    </xf>
    <xf numFmtId="0" fontId="64" fillId="0" borderId="36" xfId="356" applyFont="1" applyBorder="1" applyAlignment="1">
      <alignment vertical="center"/>
    </xf>
    <xf numFmtId="189" fontId="64" fillId="0" borderId="37" xfId="356" applyNumberFormat="1" applyFont="1" applyBorder="1" applyAlignment="1">
      <alignment horizontal="center" vertical="center"/>
    </xf>
    <xf numFmtId="0" fontId="47" fillId="0" borderId="41" xfId="420" applyFont="1" applyFill="1" applyBorder="1" applyAlignment="1">
      <alignment horizontal="justify" vertical="center" wrapText="1"/>
    </xf>
    <xf numFmtId="0" fontId="51" fillId="0" borderId="0" xfId="349" applyFont="1" applyProtection="1">
      <protection hidden="1"/>
    </xf>
    <xf numFmtId="0" fontId="51" fillId="0" borderId="0" xfId="349" applyFont="1" applyBorder="1" applyProtection="1">
      <protection hidden="1"/>
    </xf>
    <xf numFmtId="0" fontId="52" fillId="29" borderId="21" xfId="349" applyFont="1" applyFill="1" applyBorder="1" applyAlignment="1" applyProtection="1">
      <protection hidden="1"/>
    </xf>
    <xf numFmtId="0" fontId="73" fillId="29" borderId="21" xfId="349" applyFont="1" applyFill="1" applyBorder="1" applyAlignment="1" applyProtection="1">
      <alignment horizontal="center" vertical="center"/>
      <protection hidden="1"/>
    </xf>
    <xf numFmtId="0" fontId="52" fillId="29" borderId="1" xfId="349" applyFont="1" applyFill="1" applyBorder="1" applyAlignment="1" applyProtection="1">
      <alignment horizontal="center"/>
      <protection hidden="1"/>
    </xf>
    <xf numFmtId="186" fontId="78" fillId="34" borderId="1" xfId="349" applyNumberFormat="1" applyFont="1" applyFill="1" applyBorder="1" applyAlignment="1" applyProtection="1">
      <alignment horizontal="center" vertical="center"/>
      <protection hidden="1"/>
    </xf>
    <xf numFmtId="0" fontId="52" fillId="34" borderId="1" xfId="349" applyFont="1" applyFill="1" applyBorder="1" applyAlignment="1" applyProtection="1">
      <alignment horizontal="center" vertical="center"/>
      <protection hidden="1"/>
    </xf>
    <xf numFmtId="0" fontId="72" fillId="34" borderId="56" xfId="349" applyFont="1" applyFill="1" applyBorder="1" applyAlignment="1" applyProtection="1">
      <alignment horizontal="center" vertical="center"/>
      <protection hidden="1"/>
    </xf>
    <xf numFmtId="187" fontId="79" fillId="34" borderId="56" xfId="349" applyNumberFormat="1" applyFont="1" applyFill="1" applyBorder="1" applyAlignment="1" applyProtection="1">
      <alignment horizontal="center" vertical="center"/>
      <protection hidden="1"/>
    </xf>
    <xf numFmtId="0" fontId="52" fillId="29" borderId="1" xfId="349" applyFont="1" applyFill="1" applyBorder="1" applyAlignment="1" applyProtection="1">
      <alignment horizontal="center" vertical="center" wrapText="1"/>
      <protection hidden="1"/>
    </xf>
    <xf numFmtId="14" fontId="52" fillId="34" borderId="1" xfId="349" applyNumberFormat="1" applyFont="1" applyFill="1" applyBorder="1" applyAlignment="1" applyProtection="1">
      <alignment horizontal="center" vertical="center" wrapText="1"/>
      <protection hidden="1"/>
    </xf>
    <xf numFmtId="0" fontId="51" fillId="0" borderId="0" xfId="349" applyFont="1" applyBorder="1" applyAlignment="1" applyProtection="1">
      <alignment horizontal="center"/>
      <protection hidden="1"/>
    </xf>
    <xf numFmtId="0" fontId="51" fillId="0" borderId="0" xfId="349" applyFont="1" applyAlignment="1" applyProtection="1">
      <alignment horizontal="left"/>
      <protection hidden="1"/>
    </xf>
    <xf numFmtId="0" fontId="53" fillId="29" borderId="1" xfId="349" applyFont="1" applyFill="1" applyBorder="1" applyAlignment="1" applyProtection="1">
      <alignment horizontal="center" vertical="center" wrapText="1"/>
      <protection hidden="1"/>
    </xf>
    <xf numFmtId="0" fontId="53" fillId="29" borderId="1" xfId="349" applyFont="1" applyFill="1" applyBorder="1" applyAlignment="1" applyProtection="1">
      <alignment vertical="center" wrapText="1"/>
      <protection hidden="1"/>
    </xf>
    <xf numFmtId="0" fontId="53" fillId="29" borderId="55" xfId="349" applyFont="1" applyFill="1" applyBorder="1" applyAlignment="1" applyProtection="1">
      <alignment horizontal="center" vertical="center" wrapText="1"/>
      <protection hidden="1"/>
    </xf>
    <xf numFmtId="0" fontId="53" fillId="0" borderId="1" xfId="349" applyFont="1" applyFill="1" applyBorder="1" applyAlignment="1" applyProtection="1">
      <alignment horizontal="center" vertical="center"/>
      <protection hidden="1"/>
    </xf>
    <xf numFmtId="0" fontId="71" fillId="0" borderId="1" xfId="349" applyFont="1" applyFill="1" applyBorder="1" applyAlignment="1" applyProtection="1">
      <alignment horizontal="center" vertical="center" wrapText="1"/>
      <protection hidden="1"/>
    </xf>
    <xf numFmtId="10" fontId="71" fillId="0" borderId="41" xfId="357" applyNumberFormat="1" applyFont="1" applyFill="1" applyBorder="1" applyAlignment="1" applyProtection="1">
      <alignment horizontal="center" vertical="center"/>
      <protection hidden="1"/>
    </xf>
    <xf numFmtId="2" fontId="71" fillId="0" borderId="1" xfId="349" applyNumberFormat="1" applyFont="1" applyFill="1" applyBorder="1" applyAlignment="1" applyProtection="1">
      <alignment horizontal="center" vertical="center"/>
      <protection hidden="1"/>
    </xf>
    <xf numFmtId="2" fontId="53" fillId="0" borderId="41" xfId="349" applyNumberFormat="1" applyFont="1" applyFill="1" applyBorder="1" applyAlignment="1" applyProtection="1">
      <alignment horizontal="center" vertical="center"/>
      <protection hidden="1"/>
    </xf>
    <xf numFmtId="1" fontId="76" fillId="0" borderId="1" xfId="349" applyNumberFormat="1" applyFont="1" applyFill="1" applyBorder="1" applyAlignment="1" applyProtection="1">
      <alignment horizontal="center" vertical="center"/>
      <protection hidden="1"/>
    </xf>
    <xf numFmtId="0" fontId="51" fillId="0" borderId="0" xfId="349" applyFont="1" applyAlignment="1" applyProtection="1">
      <alignment vertical="center"/>
      <protection hidden="1"/>
    </xf>
    <xf numFmtId="0" fontId="60" fillId="28" borderId="34" xfId="356" applyFont="1" applyFill="1" applyBorder="1" applyAlignment="1">
      <alignment vertical="center"/>
    </xf>
    <xf numFmtId="0" fontId="60" fillId="28" borderId="39" xfId="356" applyFont="1" applyFill="1" applyBorder="1" applyAlignment="1">
      <alignment vertical="center"/>
    </xf>
    <xf numFmtId="0" fontId="60" fillId="28" borderId="40" xfId="356" applyFont="1" applyFill="1" applyBorder="1" applyAlignment="1">
      <alignment vertical="center"/>
    </xf>
    <xf numFmtId="0" fontId="66" fillId="0" borderId="38" xfId="356" applyFont="1" applyFill="1" applyBorder="1" applyAlignment="1">
      <alignment horizontal="center" vertical="center"/>
    </xf>
    <xf numFmtId="0" fontId="66" fillId="0" borderId="36" xfId="356" applyFont="1" applyFill="1" applyBorder="1" applyAlignment="1">
      <alignment horizontal="center" vertical="center"/>
    </xf>
    <xf numFmtId="189" fontId="66" fillId="0" borderId="37" xfId="356" applyNumberFormat="1" applyFont="1" applyFill="1" applyBorder="1" applyAlignment="1">
      <alignment horizontal="center" vertical="center"/>
    </xf>
    <xf numFmtId="9" fontId="66" fillId="30" borderId="43" xfId="356" applyNumberFormat="1" applyFont="1" applyFill="1" applyBorder="1" applyAlignment="1">
      <alignment horizontal="center" vertical="center"/>
    </xf>
    <xf numFmtId="0" fontId="57" fillId="0" borderId="0" xfId="351" applyFont="1" applyBorder="1" applyAlignment="1">
      <alignment horizontal="center" vertical="center"/>
    </xf>
    <xf numFmtId="21" fontId="57" fillId="0" borderId="0" xfId="351" applyNumberFormat="1" applyFont="1" applyBorder="1" applyAlignment="1">
      <alignment horizontal="center" vertical="center"/>
    </xf>
    <xf numFmtId="0" fontId="57" fillId="0" borderId="0" xfId="351" applyFont="1" applyBorder="1" applyAlignment="1">
      <alignment horizontal="center" vertical="center" wrapText="1"/>
    </xf>
    <xf numFmtId="0" fontId="57" fillId="0" borderId="0" xfId="351" applyFont="1" applyBorder="1" applyAlignment="1">
      <alignment horizontal="left" vertical="center" wrapText="1"/>
    </xf>
    <xf numFmtId="188" fontId="57" fillId="0" borderId="0" xfId="351" applyNumberFormat="1" applyFont="1" applyBorder="1" applyAlignment="1">
      <alignment horizontal="center" vertical="center" wrapText="1"/>
    </xf>
    <xf numFmtId="0" fontId="57" fillId="0" borderId="0" xfId="351" applyFont="1" applyBorder="1"/>
    <xf numFmtId="189" fontId="66" fillId="40" borderId="43" xfId="356" applyNumberFormat="1" applyFont="1" applyFill="1" applyBorder="1" applyAlignment="1">
      <alignment horizontal="center" vertical="center"/>
    </xf>
    <xf numFmtId="191" fontId="66" fillId="40" borderId="43" xfId="356" applyNumberFormat="1" applyFont="1" applyFill="1" applyBorder="1" applyAlignment="1">
      <alignment horizontal="center" vertical="center"/>
    </xf>
    <xf numFmtId="0" fontId="66" fillId="30" borderId="43" xfId="356" applyFont="1" applyFill="1" applyBorder="1" applyAlignment="1">
      <alignment horizontal="justify" vertical="center" wrapText="1"/>
    </xf>
    <xf numFmtId="189" fontId="66" fillId="40" borderId="46" xfId="356" applyNumberFormat="1" applyFont="1" applyFill="1" applyBorder="1" applyAlignment="1">
      <alignment horizontal="center" vertical="center"/>
    </xf>
    <xf numFmtId="4" fontId="66" fillId="0" borderId="46" xfId="356" applyNumberFormat="1" applyFont="1" applyBorder="1" applyAlignment="1">
      <alignment horizontal="center" vertical="center"/>
    </xf>
    <xf numFmtId="189" fontId="66" fillId="0" borderId="47" xfId="356" applyNumberFormat="1" applyFont="1" applyBorder="1" applyAlignment="1">
      <alignment horizontal="center" vertical="center"/>
    </xf>
    <xf numFmtId="0" fontId="66" fillId="0" borderId="57" xfId="356" applyFont="1" applyFill="1" applyBorder="1" applyAlignment="1">
      <alignment horizontal="center" vertical="center"/>
    </xf>
    <xf numFmtId="189" fontId="66" fillId="0" borderId="44" xfId="356" applyNumberFormat="1" applyFont="1" applyFill="1" applyBorder="1" applyAlignment="1">
      <alignment horizontal="center" vertical="center"/>
    </xf>
    <xf numFmtId="189" fontId="66" fillId="40" borderId="36" xfId="356" applyNumberFormat="1" applyFont="1" applyFill="1" applyBorder="1" applyAlignment="1">
      <alignment horizontal="center" vertical="center"/>
    </xf>
    <xf numFmtId="186" fontId="52" fillId="34" borderId="41" xfId="349" applyNumberFormat="1" applyFont="1" applyFill="1" applyBorder="1" applyAlignment="1" applyProtection="1">
      <alignment horizontal="center" vertical="center"/>
      <protection hidden="1"/>
    </xf>
    <xf numFmtId="49" fontId="57" fillId="0" borderId="56" xfId="351" applyNumberFormat="1" applyFont="1" applyFill="1" applyBorder="1" applyAlignment="1">
      <alignment horizontal="center" vertical="center"/>
    </xf>
    <xf numFmtId="3" fontId="57" fillId="0" borderId="41" xfId="351" applyNumberFormat="1" applyFont="1" applyFill="1" applyBorder="1" applyAlignment="1">
      <alignment horizontal="center" vertical="center" wrapText="1"/>
    </xf>
    <xf numFmtId="0" fontId="57" fillId="0" borderId="41" xfId="351" applyFont="1" applyFill="1" applyBorder="1" applyAlignment="1">
      <alignment horizontal="center" vertical="center" wrapText="1"/>
    </xf>
    <xf numFmtId="0" fontId="57" fillId="0" borderId="79" xfId="350" applyFont="1" applyBorder="1" applyAlignment="1">
      <alignment vertical="center"/>
    </xf>
    <xf numFmtId="0" fontId="48" fillId="0" borderId="79" xfId="350" applyFont="1" applyBorder="1" applyAlignment="1">
      <alignment vertical="center"/>
    </xf>
    <xf numFmtId="0" fontId="47" fillId="34" borderId="79" xfId="344" applyFont="1" applyFill="1" applyBorder="1" applyAlignment="1">
      <alignment horizontal="justify" vertical="center" wrapText="1"/>
    </xf>
    <xf numFmtId="0" fontId="47" fillId="0" borderId="79" xfId="344" applyFont="1" applyFill="1" applyBorder="1" applyAlignment="1">
      <alignment horizontal="center" vertical="center" wrapText="1"/>
    </xf>
    <xf numFmtId="187" fontId="51" fillId="0" borderId="0" xfId="349" applyNumberFormat="1" applyFont="1" applyProtection="1">
      <protection hidden="1"/>
    </xf>
    <xf numFmtId="0" fontId="66" fillId="0" borderId="43" xfId="356" applyFont="1" applyFill="1" applyBorder="1" applyAlignment="1">
      <alignment horizontal="left" vertical="center" wrapText="1"/>
    </xf>
    <xf numFmtId="0" fontId="66" fillId="0" borderId="36" xfId="356" applyFont="1" applyFill="1" applyBorder="1" applyAlignment="1">
      <alignment horizontal="left" vertical="center" wrapText="1"/>
    </xf>
    <xf numFmtId="4" fontId="66" fillId="0" borderId="36" xfId="356" applyNumberFormat="1" applyFont="1" applyFill="1" applyBorder="1" applyAlignment="1">
      <alignment horizontal="center" vertical="center"/>
    </xf>
    <xf numFmtId="10" fontId="61" fillId="30" borderId="64" xfId="343" applyNumberFormat="1" applyFont="1" applyFill="1" applyBorder="1" applyAlignment="1">
      <alignment horizontal="center"/>
    </xf>
    <xf numFmtId="10" fontId="61" fillId="32" borderId="36" xfId="343" applyNumberFormat="1" applyFont="1" applyFill="1" applyBorder="1" applyAlignment="1">
      <alignment horizontal="center"/>
    </xf>
    <xf numFmtId="10" fontId="61" fillId="30" borderId="36" xfId="343" applyNumberFormat="1" applyFont="1" applyFill="1" applyBorder="1" applyAlignment="1">
      <alignment horizontal="center"/>
    </xf>
    <xf numFmtId="10" fontId="61" fillId="32" borderId="62" xfId="343" applyNumberFormat="1" applyFont="1" applyFill="1" applyBorder="1" applyAlignment="1">
      <alignment horizontal="center"/>
    </xf>
    <xf numFmtId="0" fontId="66" fillId="0" borderId="45" xfId="356" applyFont="1" applyBorder="1" applyAlignment="1">
      <alignment horizontal="center" vertical="center"/>
    </xf>
    <xf numFmtId="0" fontId="66" fillId="0" borderId="46" xfId="356" applyFont="1" applyBorder="1" applyAlignment="1">
      <alignment horizontal="left" vertical="center" wrapText="1"/>
    </xf>
    <xf numFmtId="0" fontId="60" fillId="0" borderId="38" xfId="356" applyFont="1" applyBorder="1" applyAlignment="1">
      <alignment horizontal="center" vertical="center"/>
    </xf>
    <xf numFmtId="0" fontId="60" fillId="0" borderId="43" xfId="356" applyFont="1" applyBorder="1" applyAlignment="1">
      <alignment vertical="center"/>
    </xf>
    <xf numFmtId="0" fontId="59" fillId="30" borderId="3" xfId="350" applyFont="1" applyFill="1" applyBorder="1" applyAlignment="1">
      <alignment horizontal="center" vertical="center" wrapText="1"/>
    </xf>
    <xf numFmtId="0" fontId="56" fillId="30" borderId="0" xfId="350" applyFont="1" applyFill="1" applyBorder="1" applyAlignment="1">
      <alignment horizontal="center" vertical="center" wrapText="1"/>
    </xf>
    <xf numFmtId="0" fontId="48" fillId="30" borderId="1" xfId="350" applyFont="1" applyFill="1" applyBorder="1" applyAlignment="1">
      <alignment vertical="center" wrapText="1"/>
    </xf>
    <xf numFmtId="0" fontId="56" fillId="33" borderId="1" xfId="350" applyFont="1" applyFill="1" applyBorder="1" applyAlignment="1">
      <alignment vertical="center"/>
    </xf>
    <xf numFmtId="0" fontId="47" fillId="0" borderId="79" xfId="350" applyFont="1" applyFill="1" applyBorder="1" applyAlignment="1" applyProtection="1">
      <alignment horizontal="left" vertical="center" wrapText="1"/>
      <protection hidden="1"/>
    </xf>
    <xf numFmtId="0" fontId="47" fillId="0" borderId="79" xfId="350" applyFont="1" applyFill="1" applyBorder="1" applyAlignment="1" applyProtection="1">
      <alignment horizontal="center" vertical="center" wrapText="1"/>
      <protection hidden="1"/>
    </xf>
    <xf numFmtId="0" fontId="47" fillId="0" borderId="79" xfId="350" applyFont="1" applyFill="1" applyBorder="1" applyAlignment="1" applyProtection="1">
      <alignment vertical="center" wrapText="1"/>
      <protection hidden="1"/>
    </xf>
    <xf numFmtId="0" fontId="47" fillId="0" borderId="79" xfId="350" applyFont="1" applyFill="1" applyBorder="1" applyAlignment="1">
      <alignment horizontal="justify" vertical="center" wrapText="1"/>
    </xf>
    <xf numFmtId="8" fontId="47" fillId="0" borderId="79" xfId="350" applyNumberFormat="1" applyFont="1" applyFill="1" applyBorder="1" applyAlignment="1" applyProtection="1">
      <alignment horizontal="center" vertical="center"/>
      <protection hidden="1"/>
    </xf>
    <xf numFmtId="0" fontId="47" fillId="0" borderId="79" xfId="350" applyFont="1" applyFill="1" applyBorder="1" applyAlignment="1" applyProtection="1">
      <alignment horizontal="center" vertical="center"/>
      <protection hidden="1"/>
    </xf>
    <xf numFmtId="0" fontId="48" fillId="39" borderId="41" xfId="420" applyFont="1" applyFill="1" applyBorder="1" applyAlignment="1">
      <alignment horizontal="center" vertical="center"/>
    </xf>
    <xf numFmtId="0" fontId="56" fillId="37" borderId="1" xfId="350" applyFont="1" applyFill="1" applyBorder="1" applyAlignment="1">
      <alignment horizontal="left" vertical="center"/>
    </xf>
    <xf numFmtId="0" fontId="47" fillId="37" borderId="1" xfId="0" applyFont="1" applyFill="1" applyBorder="1" applyAlignment="1">
      <alignment vertical="center" wrapText="1"/>
    </xf>
    <xf numFmtId="0" fontId="47" fillId="37" borderId="1" xfId="0" applyFont="1" applyFill="1" applyBorder="1" applyAlignment="1">
      <alignment horizontal="justify" vertical="center" wrapText="1"/>
    </xf>
    <xf numFmtId="0" fontId="57" fillId="37" borderId="1" xfId="0" applyFont="1" applyFill="1" applyBorder="1" applyAlignment="1">
      <alignment horizontal="center" vertical="center" wrapText="1"/>
    </xf>
    <xf numFmtId="0" fontId="89" fillId="0" borderId="0" xfId="2" applyFont="1" applyFill="1" applyAlignment="1" applyProtection="1">
      <alignment vertical="center" wrapText="1"/>
      <protection hidden="1"/>
    </xf>
    <xf numFmtId="0" fontId="89" fillId="0" borderId="0" xfId="2" applyFont="1" applyFill="1" applyBorder="1" applyAlignment="1" applyProtection="1">
      <alignment vertical="center" wrapText="1"/>
      <protection hidden="1"/>
    </xf>
    <xf numFmtId="0" fontId="56" fillId="0" borderId="0" xfId="3" applyNumberFormat="1" applyFont="1" applyFill="1" applyAlignment="1" applyProtection="1">
      <alignment vertical="center" wrapText="1"/>
      <protection hidden="1"/>
    </xf>
    <xf numFmtId="166" fontId="56" fillId="0" borderId="0" xfId="3" applyFont="1" applyFill="1" applyAlignment="1" applyProtection="1">
      <alignment horizontal="center" vertical="center" wrapText="1"/>
      <protection hidden="1"/>
    </xf>
    <xf numFmtId="166" fontId="56" fillId="0" borderId="0" xfId="3" applyFont="1" applyFill="1" applyAlignment="1" applyProtection="1">
      <alignment vertical="center" wrapText="1"/>
      <protection hidden="1"/>
    </xf>
    <xf numFmtId="166" fontId="75" fillId="34" borderId="41" xfId="3" applyFont="1" applyFill="1" applyBorder="1" applyAlignment="1" applyProtection="1">
      <alignment horizontal="center" vertical="center" wrapText="1"/>
      <protection hidden="1"/>
    </xf>
    <xf numFmtId="166" fontId="89" fillId="0" borderId="0" xfId="3" applyFont="1" applyFill="1" applyAlignment="1" applyProtection="1">
      <alignment vertical="center" wrapText="1"/>
      <protection hidden="1"/>
    </xf>
    <xf numFmtId="0" fontId="56" fillId="0" borderId="0" xfId="2" applyNumberFormat="1" applyFont="1" applyFill="1" applyBorder="1" applyAlignment="1" applyProtection="1">
      <alignment vertical="center" wrapText="1"/>
      <protection hidden="1"/>
    </xf>
    <xf numFmtId="167" fontId="56" fillId="0" borderId="0" xfId="3" applyNumberFormat="1" applyFont="1" applyFill="1" applyBorder="1" applyAlignment="1" applyProtection="1">
      <alignment vertical="center" wrapText="1"/>
      <protection hidden="1"/>
    </xf>
    <xf numFmtId="168" fontId="89" fillId="0" borderId="0" xfId="3" applyNumberFormat="1" applyFont="1" applyFill="1" applyBorder="1" applyAlignment="1" applyProtection="1">
      <alignment horizontal="right" vertical="center" wrapText="1"/>
      <protection hidden="1"/>
    </xf>
    <xf numFmtId="169" fontId="89" fillId="0" borderId="0" xfId="3" applyNumberFormat="1" applyFont="1" applyFill="1" applyBorder="1" applyAlignment="1" applyProtection="1">
      <alignment vertical="center" wrapText="1"/>
      <protection hidden="1"/>
    </xf>
    <xf numFmtId="3" fontId="56" fillId="0" borderId="0" xfId="3" applyNumberFormat="1" applyFont="1" applyFill="1" applyBorder="1" applyAlignment="1" applyProtection="1">
      <alignment vertical="center" wrapText="1"/>
      <protection hidden="1"/>
    </xf>
    <xf numFmtId="0" fontId="56" fillId="34" borderId="41" xfId="2" applyNumberFormat="1" applyFont="1" applyFill="1" applyBorder="1" applyAlignment="1" applyProtection="1">
      <alignment horizontal="center" vertical="center" wrapText="1"/>
      <protection hidden="1"/>
    </xf>
    <xf numFmtId="0" fontId="91" fillId="34" borderId="41" xfId="0" applyFont="1" applyFill="1" applyBorder="1" applyAlignment="1" applyProtection="1">
      <alignment horizontal="center" vertical="center" textRotation="255" wrapText="1"/>
      <protection hidden="1"/>
    </xf>
    <xf numFmtId="0" fontId="57" fillId="0" borderId="41" xfId="2" applyNumberFormat="1" applyFont="1" applyFill="1" applyBorder="1" applyAlignment="1" applyProtection="1">
      <alignment horizontal="center" vertical="center" wrapText="1"/>
      <protection hidden="1"/>
    </xf>
    <xf numFmtId="4" fontId="59" fillId="0" borderId="41" xfId="2" applyNumberFormat="1" applyFont="1" applyFill="1" applyBorder="1" applyAlignment="1" applyProtection="1">
      <alignment horizontal="center" vertical="center" wrapText="1"/>
      <protection hidden="1"/>
    </xf>
    <xf numFmtId="9" fontId="57" fillId="0" borderId="41" xfId="2" applyNumberFormat="1" applyFont="1" applyFill="1" applyBorder="1" applyAlignment="1" applyProtection="1">
      <alignment horizontal="center" vertical="center" wrapText="1"/>
      <protection hidden="1"/>
    </xf>
    <xf numFmtId="0" fontId="56" fillId="0" borderId="41" xfId="3" applyNumberFormat="1" applyFont="1" applyFill="1" applyBorder="1" applyAlignment="1" applyProtection="1">
      <alignment horizontal="center" vertical="center" wrapText="1"/>
      <protection hidden="1"/>
    </xf>
    <xf numFmtId="166" fontId="56" fillId="0" borderId="0" xfId="3" applyFont="1" applyFill="1" applyBorder="1" applyAlignment="1" applyProtection="1">
      <alignment vertical="center" wrapText="1"/>
      <protection hidden="1"/>
    </xf>
    <xf numFmtId="0" fontId="89" fillId="36" borderId="41" xfId="0" applyFont="1" applyFill="1" applyBorder="1" applyAlignment="1" applyProtection="1">
      <protection hidden="1"/>
    </xf>
    <xf numFmtId="0" fontId="56" fillId="36" borderId="41" xfId="0" applyFont="1" applyFill="1" applyBorder="1" applyAlignment="1" applyProtection="1">
      <alignment horizontal="center" vertical="center"/>
      <protection hidden="1"/>
    </xf>
    <xf numFmtId="2" fontId="56" fillId="36" borderId="41" xfId="0" applyNumberFormat="1" applyFont="1" applyFill="1" applyBorder="1" applyAlignment="1" applyProtection="1">
      <alignment horizontal="center" vertical="center"/>
      <protection hidden="1"/>
    </xf>
    <xf numFmtId="0" fontId="89" fillId="0" borderId="0" xfId="2" applyNumberFormat="1" applyFont="1" applyFill="1" applyAlignment="1" applyProtection="1">
      <alignment vertical="center" wrapText="1"/>
      <protection hidden="1"/>
    </xf>
    <xf numFmtId="170" fontId="89" fillId="0" borderId="0" xfId="3" applyNumberFormat="1" applyFont="1" applyFill="1" applyAlignment="1" applyProtection="1">
      <alignment vertical="center" wrapText="1"/>
      <protection hidden="1"/>
    </xf>
    <xf numFmtId="0" fontId="75" fillId="30" borderId="0" xfId="2" applyFont="1" applyFill="1" applyBorder="1" applyAlignment="1" applyProtection="1">
      <alignment horizontal="center" vertical="center" wrapText="1"/>
      <protection hidden="1"/>
    </xf>
    <xf numFmtId="0" fontId="89" fillId="30" borderId="0" xfId="2" applyFont="1" applyFill="1" applyAlignment="1" applyProtection="1">
      <alignment vertical="center" wrapText="1"/>
      <protection hidden="1"/>
    </xf>
    <xf numFmtId="0" fontId="88" fillId="29" borderId="41" xfId="2" applyFont="1" applyFill="1" applyBorder="1" applyAlignment="1" applyProtection="1">
      <alignment horizontal="center" vertical="center" wrapText="1"/>
      <protection hidden="1"/>
    </xf>
    <xf numFmtId="0" fontId="88" fillId="31" borderId="41" xfId="2" applyFont="1" applyFill="1" applyBorder="1" applyAlignment="1" applyProtection="1">
      <alignment horizontal="center" vertical="center" wrapText="1"/>
      <protection hidden="1"/>
    </xf>
    <xf numFmtId="0" fontId="88" fillId="35" borderId="41" xfId="0" applyFont="1" applyFill="1" applyBorder="1" applyAlignment="1" applyProtection="1">
      <alignment horizontal="center" vertical="center" wrapText="1"/>
      <protection hidden="1"/>
    </xf>
    <xf numFmtId="0" fontId="88" fillId="35" borderId="41" xfId="2" applyFont="1" applyFill="1" applyBorder="1" applyAlignment="1" applyProtection="1">
      <alignment horizontal="center" vertical="center" wrapText="1"/>
      <protection hidden="1"/>
    </xf>
    <xf numFmtId="49" fontId="57" fillId="0" borderId="41" xfId="0" applyNumberFormat="1" applyFont="1" applyFill="1" applyBorder="1" applyAlignment="1" applyProtection="1">
      <alignment horizontal="center" vertical="center" wrapText="1"/>
      <protection hidden="1"/>
    </xf>
    <xf numFmtId="4" fontId="57" fillId="0" borderId="41" xfId="3" applyNumberFormat="1" applyFont="1" applyFill="1" applyBorder="1" applyAlignment="1" applyProtection="1">
      <alignment horizontal="left" vertical="center" wrapText="1"/>
      <protection hidden="1"/>
    </xf>
    <xf numFmtId="4" fontId="47" fillId="29" borderId="41" xfId="2" applyNumberFormat="1" applyFont="1" applyFill="1" applyBorder="1" applyAlignment="1" applyProtection="1">
      <alignment horizontal="center" vertical="center"/>
      <protection hidden="1"/>
    </xf>
    <xf numFmtId="4" fontId="59" fillId="33" borderId="41" xfId="2" applyNumberFormat="1" applyFont="1" applyFill="1" applyBorder="1" applyAlignment="1" applyProtection="1">
      <alignment horizontal="center" vertical="center"/>
      <protection hidden="1"/>
    </xf>
    <xf numFmtId="4" fontId="47" fillId="31" borderId="41" xfId="2" applyNumberFormat="1" applyFont="1" applyFill="1" applyBorder="1" applyAlignment="1" applyProtection="1">
      <alignment horizontal="center" vertical="center" wrapText="1"/>
      <protection hidden="1"/>
    </xf>
    <xf numFmtId="10" fontId="47" fillId="31" borderId="41" xfId="2" applyNumberFormat="1" applyFont="1" applyFill="1" applyBorder="1" applyAlignment="1" applyProtection="1">
      <alignment horizontal="center" vertical="center"/>
      <protection hidden="1"/>
    </xf>
    <xf numFmtId="4" fontId="47" fillId="35" borderId="41" xfId="2" applyNumberFormat="1" applyFont="1" applyFill="1" applyBorder="1" applyAlignment="1" applyProtection="1">
      <alignment horizontal="center" vertical="center"/>
      <protection hidden="1"/>
    </xf>
    <xf numFmtId="0" fontId="89" fillId="0" borderId="0" xfId="2" applyFont="1" applyFill="1" applyAlignment="1" applyProtection="1">
      <alignment horizontal="left" vertical="center"/>
      <protection hidden="1"/>
    </xf>
    <xf numFmtId="0" fontId="89" fillId="0" borderId="0" xfId="2" applyFont="1" applyFill="1" applyAlignment="1" applyProtection="1">
      <alignment horizontal="center" vertical="center" wrapText="1"/>
      <protection hidden="1"/>
    </xf>
    <xf numFmtId="0" fontId="55" fillId="0" borderId="81" xfId="0" applyFont="1" applyBorder="1" applyAlignment="1">
      <alignment vertical="center" wrapText="1"/>
    </xf>
    <xf numFmtId="21" fontId="55" fillId="0" borderId="82" xfId="0" applyNumberFormat="1" applyFont="1" applyBorder="1" applyAlignment="1">
      <alignment vertical="center" wrapText="1"/>
    </xf>
    <xf numFmtId="0" fontId="47" fillId="42" borderId="79" xfId="350" applyFont="1" applyFill="1" applyBorder="1" applyAlignment="1" applyProtection="1">
      <alignment horizontal="justify" vertical="center" wrapText="1"/>
      <protection hidden="1"/>
    </xf>
    <xf numFmtId="0" fontId="47" fillId="42" borderId="79" xfId="350" applyFont="1" applyFill="1" applyBorder="1" applyAlignment="1" applyProtection="1">
      <alignment horizontal="justify" vertical="center"/>
      <protection hidden="1"/>
    </xf>
    <xf numFmtId="0" fontId="47" fillId="42" borderId="79" xfId="350" applyFont="1" applyFill="1" applyBorder="1" applyAlignment="1" applyProtection="1">
      <alignment horizontal="center" vertical="center" wrapText="1"/>
      <protection hidden="1"/>
    </xf>
    <xf numFmtId="8" fontId="47" fillId="42" borderId="79" xfId="350" applyNumberFormat="1" applyFont="1" applyFill="1" applyBorder="1" applyAlignment="1" applyProtection="1">
      <alignment horizontal="center" vertical="center"/>
      <protection hidden="1"/>
    </xf>
    <xf numFmtId="0" fontId="47" fillId="42" borderId="79" xfId="350" applyFont="1" applyFill="1" applyBorder="1" applyAlignment="1" applyProtection="1">
      <alignment horizontal="center" vertical="center"/>
      <protection hidden="1"/>
    </xf>
    <xf numFmtId="0" fontId="47" fillId="42" borderId="79" xfId="0" applyFont="1" applyFill="1" applyBorder="1" applyAlignment="1">
      <alignment horizontal="justify" vertical="center"/>
    </xf>
    <xf numFmtId="0" fontId="48" fillId="42" borderId="79" xfId="350" applyFont="1" applyFill="1" applyBorder="1" applyAlignment="1">
      <alignment horizontal="center" vertical="center"/>
    </xf>
    <xf numFmtId="0" fontId="47" fillId="42" borderId="79" xfId="350" applyFont="1" applyFill="1" applyBorder="1" applyAlignment="1">
      <alignment horizontal="center" vertical="center"/>
    </xf>
    <xf numFmtId="42" fontId="47" fillId="29" borderId="41" xfId="426" applyFont="1" applyFill="1" applyBorder="1" applyAlignment="1" applyProtection="1">
      <alignment horizontal="center" vertical="center" wrapText="1"/>
      <protection hidden="1"/>
    </xf>
    <xf numFmtId="42" fontId="47" fillId="31" borderId="41" xfId="426" applyFont="1" applyFill="1" applyBorder="1" applyAlignment="1" applyProtection="1">
      <alignment horizontal="center" vertical="center" wrapText="1"/>
      <protection hidden="1"/>
    </xf>
    <xf numFmtId="0" fontId="88" fillId="41" borderId="41" xfId="2" applyFont="1" applyFill="1" applyBorder="1" applyAlignment="1" applyProtection="1">
      <alignment horizontal="center" vertical="center" wrapText="1"/>
      <protection hidden="1"/>
    </xf>
    <xf numFmtId="42" fontId="47" fillId="41" borderId="41" xfId="426" applyFont="1" applyFill="1" applyBorder="1" applyAlignment="1" applyProtection="1">
      <alignment horizontal="center" vertical="center" wrapText="1"/>
      <protection hidden="1"/>
    </xf>
    <xf numFmtId="2" fontId="47" fillId="41" borderId="41" xfId="2" applyNumberFormat="1" applyFont="1" applyFill="1" applyBorder="1" applyAlignment="1" applyProtection="1">
      <alignment horizontal="center" vertical="center"/>
      <protection hidden="1"/>
    </xf>
    <xf numFmtId="0" fontId="10" fillId="34" borderId="1" xfId="344" applyFont="1" applyFill="1" applyBorder="1" applyAlignment="1">
      <alignment horizontal="justify" vertical="center" wrapText="1"/>
    </xf>
    <xf numFmtId="6" fontId="93" fillId="34" borderId="79" xfId="0" applyNumberFormat="1" applyFont="1" applyFill="1" applyBorder="1" applyAlignment="1">
      <alignment horizontal="center" vertical="center"/>
    </xf>
    <xf numFmtId="42" fontId="0" fillId="0" borderId="0" xfId="426" applyFont="1"/>
    <xf numFmtId="42" fontId="51" fillId="0" borderId="0" xfId="349" applyNumberFormat="1" applyFont="1" applyProtection="1">
      <protection hidden="1"/>
    </xf>
    <xf numFmtId="2" fontId="71" fillId="0" borderId="79" xfId="349" applyNumberFormat="1" applyFont="1" applyFill="1" applyBorder="1" applyAlignment="1" applyProtection="1">
      <alignment horizontal="center" vertical="center"/>
      <protection hidden="1"/>
    </xf>
    <xf numFmtId="0" fontId="73" fillId="0" borderId="0" xfId="349" applyFont="1" applyFill="1" applyBorder="1" applyAlignment="1" applyProtection="1">
      <alignment horizontal="center" vertical="center"/>
      <protection hidden="1"/>
    </xf>
    <xf numFmtId="187" fontId="79" fillId="0" borderId="0" xfId="349" applyNumberFormat="1" applyFont="1" applyFill="1" applyBorder="1" applyAlignment="1" applyProtection="1">
      <alignment horizontal="center" vertical="center"/>
      <protection hidden="1"/>
    </xf>
    <xf numFmtId="0" fontId="0" fillId="30" borderId="0" xfId="0" applyFill="1"/>
    <xf numFmtId="0" fontId="82" fillId="38" borderId="69" xfId="0" applyFont="1" applyFill="1" applyBorder="1" applyAlignment="1">
      <alignment horizontal="center"/>
    </xf>
    <xf numFmtId="0" fontId="81" fillId="38" borderId="67" xfId="0" applyFont="1" applyFill="1" applyBorder="1" applyAlignment="1" applyProtection="1">
      <alignment horizontal="center" wrapText="1"/>
    </xf>
    <xf numFmtId="0" fontId="95" fillId="38" borderId="61" xfId="0" applyFont="1" applyFill="1" applyBorder="1" applyAlignment="1" applyProtection="1">
      <alignment horizontal="center" vertical="center"/>
    </xf>
    <xf numFmtId="0" fontId="95" fillId="38" borderId="32" xfId="0" applyFont="1" applyFill="1" applyBorder="1" applyAlignment="1" applyProtection="1">
      <alignment horizontal="center" vertical="center" wrapText="1"/>
    </xf>
    <xf numFmtId="0" fontId="95" fillId="38" borderId="84" xfId="0" applyFont="1" applyFill="1" applyBorder="1" applyAlignment="1" applyProtection="1">
      <alignment horizontal="center" vertical="center"/>
    </xf>
    <xf numFmtId="4" fontId="95" fillId="38" borderId="66" xfId="0" applyNumberFormat="1" applyFont="1" applyFill="1" applyBorder="1" applyAlignment="1" applyProtection="1">
      <alignment horizontal="center" vertical="center"/>
    </xf>
    <xf numFmtId="3" fontId="95" fillId="38" borderId="66" xfId="0" applyNumberFormat="1" applyFont="1" applyFill="1" applyBorder="1" applyAlignment="1" applyProtection="1">
      <alignment horizontal="center" vertical="center" wrapText="1"/>
    </xf>
    <xf numFmtId="3" fontId="95" fillId="38" borderId="65" xfId="0" applyNumberFormat="1" applyFont="1" applyFill="1" applyBorder="1" applyAlignment="1" applyProtection="1">
      <alignment horizontal="center" vertical="center" wrapText="1"/>
    </xf>
    <xf numFmtId="0" fontId="96" fillId="43" borderId="85" xfId="0" applyFont="1" applyFill="1" applyBorder="1" applyAlignment="1" applyProtection="1">
      <alignment horizontal="center" vertical="center"/>
    </xf>
    <xf numFmtId="0" fontId="96" fillId="43" borderId="86" xfId="0" applyFont="1" applyFill="1" applyBorder="1" applyAlignment="1" applyProtection="1">
      <alignment horizontal="center" vertical="center"/>
    </xf>
    <xf numFmtId="3" fontId="96" fillId="43" borderId="87" xfId="0" applyNumberFormat="1" applyFont="1" applyFill="1" applyBorder="1" applyAlignment="1" applyProtection="1">
      <alignment horizontal="center" vertical="center" wrapText="1"/>
    </xf>
    <xf numFmtId="49" fontId="86" fillId="44" borderId="33" xfId="363" applyNumberFormat="1" applyFont="1" applyFill="1" applyBorder="1" applyAlignment="1" applyProtection="1">
      <alignment horizontal="center" vertical="center" wrapText="1"/>
      <protection locked="0"/>
    </xf>
    <xf numFmtId="0" fontId="97" fillId="28" borderId="34" xfId="359" applyFont="1" applyFill="1" applyBorder="1" applyAlignment="1">
      <alignment horizontal="center" vertical="center" wrapText="1"/>
    </xf>
    <xf numFmtId="0" fontId="98" fillId="28" borderId="34" xfId="0" applyFont="1" applyFill="1" applyBorder="1" applyAlignment="1" applyProtection="1">
      <alignment horizontal="center" vertical="center"/>
      <protection locked="0"/>
    </xf>
    <xf numFmtId="2" fontId="98" fillId="28" borderId="25" xfId="0" applyNumberFormat="1" applyFont="1" applyFill="1" applyBorder="1" applyAlignment="1" applyProtection="1">
      <alignment horizontal="center" vertical="center"/>
      <protection locked="0"/>
    </xf>
    <xf numFmtId="188" fontId="98" fillId="28" borderId="34" xfId="359" applyNumberFormat="1" applyFont="1" applyFill="1" applyBorder="1" applyAlignment="1">
      <alignment horizontal="center" vertical="center"/>
    </xf>
    <xf numFmtId="188" fontId="98" fillId="28" borderId="26" xfId="0" applyNumberFormat="1" applyFont="1" applyFill="1" applyBorder="1" applyAlignment="1">
      <alignment horizontal="center" vertical="center"/>
    </xf>
    <xf numFmtId="189" fontId="97" fillId="28" borderId="26" xfId="0" applyNumberFormat="1" applyFont="1" applyFill="1" applyBorder="1" applyAlignment="1">
      <alignment horizontal="center" vertical="center"/>
    </xf>
    <xf numFmtId="49" fontId="86" fillId="45" borderId="33" xfId="363" applyNumberFormat="1" applyFont="1" applyFill="1" applyBorder="1" applyAlignment="1" applyProtection="1">
      <alignment horizontal="center" vertical="center" wrapText="1"/>
      <protection locked="0"/>
    </xf>
    <xf numFmtId="0" fontId="97" fillId="0" borderId="34" xfId="359" applyFont="1" applyFill="1" applyBorder="1" applyAlignment="1">
      <alignment horizontal="center" vertical="center" wrapText="1"/>
    </xf>
    <xf numFmtId="0" fontId="98" fillId="29" borderId="34" xfId="0" applyFont="1" applyFill="1" applyBorder="1" applyAlignment="1" applyProtection="1">
      <alignment horizontal="center" vertical="center"/>
      <protection locked="0"/>
    </xf>
    <xf numFmtId="176" fontId="98" fillId="29" borderId="25" xfId="0" applyNumberFormat="1" applyFont="1" applyFill="1" applyBorder="1" applyAlignment="1" applyProtection="1">
      <alignment horizontal="center" vertical="center"/>
      <protection locked="0"/>
    </xf>
    <xf numFmtId="188" fontId="98" fillId="29" borderId="34" xfId="359" applyNumberFormat="1" applyFont="1" applyFill="1" applyBorder="1" applyAlignment="1">
      <alignment horizontal="center" vertical="center"/>
    </xf>
    <xf numFmtId="188" fontId="98" fillId="29" borderId="26" xfId="0" applyNumberFormat="1" applyFont="1" applyFill="1" applyBorder="1" applyAlignment="1">
      <alignment horizontal="center" vertical="center"/>
    </xf>
    <xf numFmtId="0" fontId="16" fillId="33" borderId="88" xfId="5" applyFill="1" applyBorder="1" applyAlignment="1" applyProtection="1">
      <alignment horizontal="center" vertical="center"/>
      <protection locked="0"/>
    </xf>
    <xf numFmtId="0" fontId="61" fillId="0" borderId="43" xfId="428" applyFont="1" applyFill="1" applyBorder="1" applyAlignment="1">
      <alignment horizontal="justify" vertical="center" wrapText="1"/>
    </xf>
    <xf numFmtId="0" fontId="61" fillId="30" borderId="43" xfId="361" applyNumberFormat="1" applyFont="1" applyFill="1" applyBorder="1" applyAlignment="1">
      <alignment horizontal="center" vertical="center"/>
    </xf>
    <xf numFmtId="2" fontId="61" fillId="30" borderId="43" xfId="122" applyNumberFormat="1" applyFont="1" applyFill="1" applyBorder="1" applyAlignment="1" applyProtection="1">
      <alignment horizontal="center" vertical="center"/>
      <protection locked="0"/>
    </xf>
    <xf numFmtId="188" fontId="61" fillId="30" borderId="43" xfId="359" applyNumberFormat="1" applyFont="1" applyFill="1" applyBorder="1" applyAlignment="1">
      <alignment horizontal="center" vertical="center"/>
    </xf>
    <xf numFmtId="189" fontId="61" fillId="30" borderId="89" xfId="0" applyNumberFormat="1" applyFont="1" applyFill="1" applyBorder="1" applyAlignment="1">
      <alignment horizontal="center" vertical="center"/>
    </xf>
    <xf numFmtId="49" fontId="86" fillId="45" borderId="42" xfId="17" applyNumberFormat="1" applyFont="1" applyFill="1" applyBorder="1" applyAlignment="1" applyProtection="1">
      <alignment horizontal="center" vertical="center" wrapText="1"/>
      <protection locked="0"/>
    </xf>
    <xf numFmtId="0" fontId="97" fillId="29" borderId="34" xfId="359" applyFont="1" applyFill="1" applyBorder="1" applyAlignment="1">
      <alignment horizontal="center" vertical="center" wrapText="1"/>
    </xf>
    <xf numFmtId="0" fontId="98" fillId="29" borderId="34" xfId="122" applyFont="1" applyFill="1" applyBorder="1" applyAlignment="1" applyProtection="1">
      <alignment horizontal="center" vertical="center"/>
      <protection locked="0"/>
    </xf>
    <xf numFmtId="2" fontId="98" fillId="29" borderId="25" xfId="122" applyNumberFormat="1" applyFont="1" applyFill="1" applyBorder="1" applyAlignment="1" applyProtection="1">
      <alignment horizontal="center" vertical="center"/>
      <protection locked="0"/>
    </xf>
    <xf numFmtId="0" fontId="16" fillId="33" borderId="90" xfId="5" applyFill="1" applyBorder="1" applyAlignment="1" applyProtection="1">
      <alignment horizontal="center" vertical="center"/>
      <protection locked="0"/>
    </xf>
    <xf numFmtId="49" fontId="86" fillId="44" borderId="42" xfId="363" applyNumberFormat="1" applyFont="1" applyFill="1" applyBorder="1" applyAlignment="1" applyProtection="1">
      <alignment horizontal="center" vertical="center" wrapText="1"/>
      <protection locked="0"/>
    </xf>
    <xf numFmtId="176" fontId="98" fillId="28" borderId="25" xfId="0" applyNumberFormat="1" applyFont="1" applyFill="1" applyBorder="1" applyAlignment="1" applyProtection="1">
      <alignment horizontal="center" vertical="center"/>
      <protection locked="0"/>
    </xf>
    <xf numFmtId="49" fontId="86" fillId="45" borderId="42" xfId="363" applyNumberFormat="1" applyFont="1" applyFill="1" applyBorder="1" applyAlignment="1" applyProtection="1">
      <alignment horizontal="center" vertical="center" wrapText="1"/>
      <protection locked="0"/>
    </xf>
    <xf numFmtId="0" fontId="16" fillId="33" borderId="92" xfId="5" applyFill="1" applyBorder="1" applyAlignment="1" applyProtection="1">
      <alignment horizontal="center" vertical="center"/>
      <protection locked="0"/>
    </xf>
    <xf numFmtId="0" fontId="61" fillId="30" borderId="43" xfId="428" applyFont="1" applyFill="1" applyBorder="1" applyAlignment="1">
      <alignment horizontal="justify" vertical="center" wrapText="1"/>
    </xf>
    <xf numFmtId="189" fontId="61" fillId="30" borderId="37" xfId="0" applyNumberFormat="1" applyFont="1" applyFill="1" applyBorder="1" applyAlignment="1">
      <alignment horizontal="center" vertical="center"/>
    </xf>
    <xf numFmtId="2" fontId="61" fillId="30" borderId="0" xfId="122" applyNumberFormat="1" applyFont="1" applyFill="1" applyBorder="1" applyAlignment="1" applyProtection="1">
      <alignment horizontal="center" vertical="center"/>
      <protection locked="0"/>
    </xf>
    <xf numFmtId="49" fontId="86" fillId="44" borderId="42" xfId="17" applyNumberFormat="1" applyFont="1" applyFill="1" applyBorder="1" applyAlignment="1" applyProtection="1">
      <alignment horizontal="center" vertical="center" wrapText="1"/>
      <protection locked="0"/>
    </xf>
    <xf numFmtId="0" fontId="97" fillId="29" borderId="93" xfId="359" applyFont="1" applyFill="1" applyBorder="1" applyAlignment="1">
      <alignment horizontal="center" vertical="center" wrapText="1"/>
    </xf>
    <xf numFmtId="0" fontId="61" fillId="30" borderId="79" xfId="428" applyFont="1" applyFill="1" applyBorder="1" applyAlignment="1">
      <alignment horizontal="justify" vertical="center" wrapText="1"/>
    </xf>
    <xf numFmtId="2" fontId="61" fillId="30" borderId="79" xfId="122" applyNumberFormat="1" applyFont="1" applyFill="1" applyBorder="1" applyAlignment="1" applyProtection="1">
      <alignment horizontal="center" vertical="center"/>
      <protection locked="0"/>
    </xf>
    <xf numFmtId="188" fontId="61" fillId="30" borderId="79" xfId="359" applyNumberFormat="1" applyFont="1" applyFill="1" applyBorder="1" applyAlignment="1">
      <alignment horizontal="center" vertical="center"/>
    </xf>
    <xf numFmtId="0" fontId="16" fillId="33" borderId="94" xfId="5" applyFill="1" applyBorder="1" applyAlignment="1" applyProtection="1">
      <alignment horizontal="center" vertical="center"/>
      <protection locked="0"/>
    </xf>
    <xf numFmtId="0" fontId="61" fillId="30" borderId="55" xfId="428" applyFont="1" applyFill="1" applyBorder="1" applyAlignment="1">
      <alignment horizontal="justify" vertical="center" wrapText="1"/>
    </xf>
    <xf numFmtId="0" fontId="61" fillId="30" borderId="46" xfId="361" applyNumberFormat="1" applyFont="1" applyFill="1" applyBorder="1" applyAlignment="1">
      <alignment horizontal="center" vertical="center"/>
    </xf>
    <xf numFmtId="2" fontId="61" fillId="30" borderId="55" xfId="122" applyNumberFormat="1" applyFont="1" applyFill="1" applyBorder="1" applyAlignment="1" applyProtection="1">
      <alignment horizontal="center" vertical="center"/>
      <protection locked="0"/>
    </xf>
    <xf numFmtId="188" fontId="61" fillId="30" borderId="55" xfId="359" applyNumberFormat="1" applyFont="1" applyFill="1" applyBorder="1" applyAlignment="1">
      <alignment horizontal="center" vertical="center"/>
    </xf>
    <xf numFmtId="49" fontId="86" fillId="44" borderId="95" xfId="363" applyNumberFormat="1" applyFont="1" applyFill="1" applyBorder="1" applyAlignment="1" applyProtection="1">
      <alignment horizontal="center" vertical="center" wrapText="1"/>
      <protection locked="0"/>
    </xf>
    <xf numFmtId="0" fontId="97" fillId="28" borderId="96" xfId="359" applyFont="1" applyFill="1" applyBorder="1" applyAlignment="1">
      <alignment horizontal="center" vertical="center" wrapText="1"/>
    </xf>
    <xf numFmtId="0" fontId="98" fillId="28" borderId="96" xfId="0" applyFont="1" applyFill="1" applyBorder="1" applyAlignment="1" applyProtection="1">
      <alignment horizontal="center" vertical="center"/>
      <protection locked="0"/>
    </xf>
    <xf numFmtId="176" fontId="98" fillId="28" borderId="32" xfId="0" applyNumberFormat="1" applyFont="1" applyFill="1" applyBorder="1" applyAlignment="1" applyProtection="1">
      <alignment horizontal="center" vertical="center"/>
      <protection locked="0"/>
    </xf>
    <xf numFmtId="188" fontId="98" fillId="28" borderId="96" xfId="359" applyNumberFormat="1" applyFont="1" applyFill="1" applyBorder="1" applyAlignment="1">
      <alignment horizontal="center" vertical="center"/>
    </xf>
    <xf numFmtId="188" fontId="98" fillId="28" borderId="31" xfId="0" applyNumberFormat="1" applyFont="1" applyFill="1" applyBorder="1" applyAlignment="1">
      <alignment horizontal="center" vertical="center"/>
    </xf>
    <xf numFmtId="189" fontId="97" fillId="28" borderId="31" xfId="0" applyNumberFormat="1" applyFont="1" applyFill="1" applyBorder="1" applyAlignment="1">
      <alignment horizontal="center" vertical="center"/>
    </xf>
    <xf numFmtId="0" fontId="61" fillId="30" borderId="79" xfId="361" applyNumberFormat="1" applyFont="1" applyFill="1" applyBorder="1" applyAlignment="1">
      <alignment horizontal="center" vertical="center"/>
    </xf>
    <xf numFmtId="0" fontId="96" fillId="46" borderId="42" xfId="0" applyFont="1" applyFill="1" applyBorder="1" applyAlignment="1" applyProtection="1">
      <alignment horizontal="center" vertical="center"/>
    </xf>
    <xf numFmtId="0" fontId="85" fillId="46" borderId="25" xfId="0" applyFont="1" applyFill="1" applyBorder="1" applyAlignment="1" applyProtection="1">
      <alignment horizontal="center" vertical="center" wrapText="1"/>
    </xf>
    <xf numFmtId="0" fontId="96" fillId="46" borderId="39" xfId="0" applyFont="1" applyFill="1" applyBorder="1" applyAlignment="1" applyProtection="1">
      <alignment horizontal="center" vertical="center"/>
    </xf>
    <xf numFmtId="4" fontId="96" fillId="46" borderId="25" xfId="0" applyNumberFormat="1" applyFont="1" applyFill="1" applyBorder="1" applyAlignment="1" applyProtection="1">
      <alignment horizontal="center" vertical="center"/>
    </xf>
    <xf numFmtId="3" fontId="96" fillId="46" borderId="25" xfId="0" applyNumberFormat="1" applyFont="1" applyFill="1" applyBorder="1" applyAlignment="1" applyProtection="1">
      <alignment horizontal="center" vertical="center" wrapText="1"/>
    </xf>
    <xf numFmtId="192" fontId="85" fillId="46" borderId="26" xfId="427" applyNumberFormat="1" applyFont="1" applyFill="1" applyBorder="1" applyAlignment="1" applyProtection="1">
      <alignment horizontal="center" vertical="center" wrapText="1"/>
    </xf>
    <xf numFmtId="10" fontId="96" fillId="46" borderId="26" xfId="343" applyNumberFormat="1" applyFont="1" applyFill="1" applyBorder="1" applyAlignment="1" applyProtection="1">
      <alignment horizontal="center" vertical="center" wrapText="1"/>
    </xf>
    <xf numFmtId="0" fontId="96" fillId="43" borderId="97" xfId="0" applyFont="1" applyFill="1" applyBorder="1" applyAlignment="1" applyProtection="1">
      <alignment horizontal="center" vertical="center"/>
    </xf>
    <xf numFmtId="49" fontId="99" fillId="44" borderId="42" xfId="363" applyNumberFormat="1" applyFont="1" applyFill="1" applyBorder="1" applyAlignment="1" applyProtection="1">
      <alignment horizontal="center" vertical="center" wrapText="1"/>
      <protection locked="0"/>
    </xf>
    <xf numFmtId="0" fontId="97" fillId="28" borderId="40" xfId="359" applyFont="1" applyFill="1" applyBorder="1" applyAlignment="1">
      <alignment horizontal="center" vertical="center"/>
    </xf>
    <xf numFmtId="0" fontId="98" fillId="28" borderId="42" xfId="0" applyFont="1" applyFill="1" applyBorder="1" applyAlignment="1" applyProtection="1">
      <alignment horizontal="center" vertical="center"/>
      <protection locked="0"/>
    </xf>
    <xf numFmtId="0" fontId="100" fillId="33" borderId="90" xfId="5" applyFont="1" applyFill="1" applyBorder="1" applyAlignment="1" applyProtection="1">
      <alignment horizontal="center" vertical="center"/>
      <protection locked="0"/>
    </xf>
    <xf numFmtId="0" fontId="61" fillId="30" borderId="44" xfId="428" applyFont="1" applyFill="1" applyBorder="1" applyAlignment="1">
      <alignment horizontal="justify" vertical="top" wrapText="1"/>
    </xf>
    <xf numFmtId="0" fontId="61" fillId="30" borderId="90" xfId="361" applyNumberFormat="1" applyFont="1" applyFill="1" applyBorder="1" applyAlignment="1">
      <alignment horizontal="center" vertical="center"/>
    </xf>
    <xf numFmtId="2" fontId="61" fillId="30" borderId="43" xfId="0" applyNumberFormat="1" applyFont="1" applyFill="1" applyBorder="1" applyAlignment="1" applyProtection="1">
      <alignment horizontal="center" vertical="center"/>
      <protection locked="0"/>
    </xf>
    <xf numFmtId="189" fontId="61" fillId="30" borderId="43" xfId="359" applyNumberFormat="1" applyFont="1" applyFill="1" applyBorder="1" applyAlignment="1">
      <alignment horizontal="center" vertical="center"/>
    </xf>
    <xf numFmtId="10" fontId="63" fillId="30" borderId="70" xfId="343" applyNumberFormat="1" applyFont="1" applyFill="1" applyBorder="1" applyAlignment="1">
      <alignment horizontal="center" vertical="center" wrapText="1"/>
    </xf>
    <xf numFmtId="0" fontId="96" fillId="46" borderId="33" xfId="0" applyFont="1" applyFill="1" applyBorder="1" applyAlignment="1" applyProtection="1">
      <alignment horizontal="center" vertical="center"/>
    </xf>
    <xf numFmtId="0" fontId="61" fillId="46" borderId="77" xfId="0" applyFont="1" applyFill="1" applyBorder="1" applyAlignment="1">
      <alignment vertical="center"/>
    </xf>
    <xf numFmtId="188" fontId="62" fillId="46" borderId="76" xfId="0" applyNumberFormat="1" applyFont="1" applyFill="1" applyBorder="1" applyAlignment="1">
      <alignment horizontal="center"/>
    </xf>
    <xf numFmtId="0" fontId="61" fillId="28" borderId="77" xfId="0" applyFont="1" applyFill="1" applyBorder="1" applyAlignment="1">
      <alignment vertical="center"/>
    </xf>
    <xf numFmtId="188" fontId="62" fillId="28" borderId="76" xfId="0" applyNumberFormat="1" applyFont="1" applyFill="1" applyBorder="1" applyAlignment="1">
      <alignment horizontal="center"/>
    </xf>
    <xf numFmtId="10" fontId="101" fillId="28" borderId="76" xfId="343" applyNumberFormat="1" applyFont="1" applyFill="1" applyBorder="1" applyAlignment="1">
      <alignment horizontal="center"/>
    </xf>
    <xf numFmtId="188" fontId="61" fillId="32" borderId="63" xfId="0" applyNumberFormat="1" applyFont="1" applyFill="1" applyBorder="1" applyAlignment="1">
      <alignment horizontal="center"/>
    </xf>
    <xf numFmtId="10" fontId="61" fillId="30" borderId="0" xfId="0" applyNumberFormat="1" applyFont="1" applyFill="1" applyAlignment="1">
      <alignment horizontal="center" vertical="center"/>
    </xf>
    <xf numFmtId="0" fontId="55" fillId="30" borderId="0" xfId="0" applyFont="1" applyFill="1"/>
    <xf numFmtId="9" fontId="62" fillId="28" borderId="110" xfId="343" applyFont="1" applyFill="1" applyBorder="1" applyAlignment="1">
      <alignment vertical="center"/>
    </xf>
    <xf numFmtId="188" fontId="62" fillId="28" borderId="111" xfId="0" applyNumberFormat="1" applyFont="1" applyFill="1" applyBorder="1" applyAlignment="1">
      <alignment horizontal="center"/>
    </xf>
    <xf numFmtId="188" fontId="14" fillId="30" borderId="0" xfId="0" applyNumberFormat="1" applyFont="1" applyFill="1"/>
    <xf numFmtId="0" fontId="65" fillId="28" borderId="42" xfId="356" applyNumberFormat="1" applyFont="1" applyFill="1" applyBorder="1" applyAlignment="1">
      <alignment horizontal="center" vertical="center" wrapText="1"/>
    </xf>
    <xf numFmtId="0" fontId="60" fillId="38" borderId="34" xfId="356" applyNumberFormat="1" applyFont="1" applyFill="1" applyBorder="1" applyAlignment="1">
      <alignment vertical="center"/>
    </xf>
    <xf numFmtId="0" fontId="60" fillId="28" borderId="34" xfId="356" applyNumberFormat="1" applyFont="1" applyFill="1" applyBorder="1" applyAlignment="1">
      <alignment vertical="center"/>
    </xf>
    <xf numFmtId="9" fontId="66" fillId="0" borderId="43" xfId="356" applyNumberFormat="1" applyFont="1" applyFill="1" applyBorder="1" applyAlignment="1">
      <alignment horizontal="center" vertical="center"/>
    </xf>
    <xf numFmtId="0" fontId="66" fillId="30" borderId="43" xfId="356" applyNumberFormat="1" applyFont="1" applyFill="1" applyBorder="1" applyAlignment="1">
      <alignment horizontal="center" vertical="center"/>
    </xf>
    <xf numFmtId="1" fontId="66" fillId="30" borderId="57" xfId="356" applyNumberFormat="1" applyFont="1" applyFill="1" applyBorder="1" applyAlignment="1">
      <alignment horizontal="center" vertical="center"/>
    </xf>
    <xf numFmtId="189" fontId="66" fillId="30" borderId="44" xfId="356" applyNumberFormat="1" applyFont="1" applyFill="1" applyBorder="1" applyAlignment="1">
      <alignment horizontal="center" vertical="center"/>
    </xf>
    <xf numFmtId="0" fontId="66" fillId="38" borderId="34" xfId="356" applyNumberFormat="1" applyFont="1" applyFill="1" applyBorder="1" applyAlignment="1">
      <alignment vertical="center"/>
    </xf>
    <xf numFmtId="0" fontId="66" fillId="28" borderId="34" xfId="356" applyNumberFormat="1" applyFont="1" applyFill="1" applyBorder="1" applyAlignment="1">
      <alignment vertical="center"/>
    </xf>
    <xf numFmtId="0" fontId="60" fillId="30" borderId="38" xfId="356" applyFont="1" applyFill="1" applyBorder="1" applyAlignment="1">
      <alignment horizontal="center" vertical="center"/>
    </xf>
    <xf numFmtId="0" fontId="60" fillId="30" borderId="43" xfId="356" applyFont="1" applyFill="1" applyBorder="1" applyAlignment="1">
      <alignment horizontal="justify" vertical="center" wrapText="1"/>
    </xf>
    <xf numFmtId="0" fontId="66" fillId="0" borderId="38" xfId="356" applyFont="1" applyBorder="1" applyAlignment="1">
      <alignment horizontal="center" vertical="center"/>
    </xf>
    <xf numFmtId="0" fontId="66" fillId="30" borderId="43" xfId="356" applyFont="1" applyFill="1" applyBorder="1" applyAlignment="1">
      <alignment horizontal="left" vertical="center" wrapText="1"/>
    </xf>
    <xf numFmtId="0" fontId="66" fillId="0" borderId="43" xfId="356" applyNumberFormat="1" applyFont="1" applyFill="1" applyBorder="1" applyAlignment="1">
      <alignment horizontal="center" vertical="center"/>
    </xf>
    <xf numFmtId="1" fontId="66" fillId="0" borderId="57" xfId="356" applyNumberFormat="1" applyFont="1" applyFill="1" applyBorder="1" applyAlignment="1">
      <alignment horizontal="center" vertical="center"/>
    </xf>
    <xf numFmtId="9" fontId="66" fillId="0" borderId="46" xfId="356" applyNumberFormat="1" applyFont="1" applyFill="1" applyBorder="1" applyAlignment="1">
      <alignment horizontal="center" vertical="center"/>
    </xf>
    <xf numFmtId="0" fontId="66" fillId="0" borderId="46" xfId="356" applyNumberFormat="1" applyFont="1" applyFill="1" applyBorder="1" applyAlignment="1">
      <alignment horizontal="center" vertical="center"/>
    </xf>
    <xf numFmtId="0" fontId="66" fillId="0" borderId="3" xfId="356" applyFont="1" applyFill="1" applyBorder="1" applyAlignment="1">
      <alignment horizontal="center" vertical="center"/>
    </xf>
    <xf numFmtId="9" fontId="66" fillId="40" borderId="43" xfId="356" applyNumberFormat="1" applyFont="1" applyFill="1" applyBorder="1" applyAlignment="1">
      <alignment horizontal="center" vertical="center"/>
    </xf>
    <xf numFmtId="176" fontId="66" fillId="0" borderId="43" xfId="356" applyNumberFormat="1" applyFont="1" applyFill="1" applyBorder="1" applyAlignment="1">
      <alignment horizontal="center" vertical="center"/>
    </xf>
    <xf numFmtId="9" fontId="66" fillId="40" borderId="36" xfId="356" applyNumberFormat="1" applyFont="1" applyFill="1" applyBorder="1" applyAlignment="1">
      <alignment horizontal="center" vertical="center"/>
    </xf>
    <xf numFmtId="176" fontId="66" fillId="0" borderId="112" xfId="356" applyNumberFormat="1" applyFont="1" applyFill="1" applyBorder="1" applyAlignment="1">
      <alignment horizontal="center" vertical="center"/>
    </xf>
    <xf numFmtId="0" fontId="66" fillId="0" borderId="43" xfId="356" applyFont="1" applyBorder="1" applyAlignment="1">
      <alignment horizontal="left" vertical="center" wrapText="1"/>
    </xf>
    <xf numFmtId="4" fontId="60" fillId="30" borderId="46" xfId="109" applyNumberFormat="1" applyFont="1" applyFill="1" applyBorder="1" applyAlignment="1" applyProtection="1">
      <alignment horizontal="center" vertical="center"/>
      <protection locked="0"/>
    </xf>
    <xf numFmtId="193" fontId="60" fillId="0" borderId="113" xfId="109" applyNumberFormat="1" applyFont="1" applyFill="1" applyBorder="1" applyAlignment="1" applyProtection="1">
      <alignment horizontal="right" vertical="center"/>
      <protection locked="0"/>
    </xf>
    <xf numFmtId="193" fontId="60" fillId="0" borderId="36" xfId="109" applyNumberFormat="1" applyFont="1" applyFill="1" applyBorder="1" applyAlignment="1" applyProtection="1">
      <alignment horizontal="right" vertical="center"/>
      <protection locked="0"/>
    </xf>
    <xf numFmtId="0" fontId="60" fillId="0" borderId="36" xfId="429" applyFont="1" applyFill="1" applyBorder="1" applyAlignment="1" applyProtection="1">
      <alignment horizontal="center" vertical="center"/>
    </xf>
    <xf numFmtId="189" fontId="66" fillId="40" borderId="114" xfId="356" applyNumberFormat="1" applyFont="1" applyFill="1" applyBorder="1" applyAlignment="1">
      <alignment horizontal="center" vertical="center"/>
    </xf>
    <xf numFmtId="0" fontId="60" fillId="33" borderId="49" xfId="356" applyNumberFormat="1" applyFont="1" applyFill="1" applyBorder="1" applyAlignment="1">
      <alignment vertical="center"/>
    </xf>
    <xf numFmtId="0" fontId="60" fillId="33" borderId="34" xfId="356" applyNumberFormat="1" applyFont="1" applyFill="1" applyBorder="1" applyAlignment="1">
      <alignment vertical="center"/>
    </xf>
    <xf numFmtId="10" fontId="65" fillId="32" borderId="43" xfId="343" applyNumberFormat="1" applyFont="1" applyFill="1" applyBorder="1" applyAlignment="1">
      <alignment horizontal="center" vertical="center"/>
    </xf>
    <xf numFmtId="10" fontId="65" fillId="30" borderId="43" xfId="343" applyNumberFormat="1" applyFont="1" applyFill="1" applyBorder="1" applyAlignment="1">
      <alignment horizontal="center" vertical="center"/>
    </xf>
    <xf numFmtId="0" fontId="64" fillId="0" borderId="36" xfId="356" applyNumberFormat="1" applyFont="1" applyBorder="1" applyAlignment="1">
      <alignment horizontal="center" vertical="center"/>
    </xf>
    <xf numFmtId="10" fontId="64" fillId="34" borderId="93" xfId="343" applyNumberFormat="1" applyFont="1" applyFill="1" applyBorder="1" applyAlignment="1">
      <alignment horizontal="center" vertical="center" wrapText="1"/>
    </xf>
    <xf numFmtId="9" fontId="64" fillId="34" borderId="119" xfId="356" applyNumberFormat="1" applyFont="1" applyFill="1" applyBorder="1" applyAlignment="1">
      <alignment horizontal="center" vertical="center" wrapText="1"/>
    </xf>
    <xf numFmtId="189" fontId="60" fillId="34" borderId="120" xfId="356" applyNumberFormat="1" applyFont="1" applyFill="1" applyBorder="1" applyAlignment="1">
      <alignment vertical="center"/>
    </xf>
    <xf numFmtId="194" fontId="0" fillId="0" borderId="79" xfId="426" applyNumberFormat="1" applyFont="1" applyBorder="1" applyAlignment="1">
      <alignment vertical="center"/>
    </xf>
    <xf numFmtId="0" fontId="60" fillId="0" borderId="0" xfId="0" applyFont="1"/>
    <xf numFmtId="0" fontId="0" fillId="0" borderId="0" xfId="0" applyAlignment="1">
      <alignment wrapText="1"/>
    </xf>
    <xf numFmtId="0" fontId="85" fillId="43" borderId="128" xfId="0" applyFont="1" applyFill="1" applyBorder="1" applyAlignment="1" applyProtection="1">
      <alignment horizontal="center" vertical="center"/>
    </xf>
    <xf numFmtId="4" fontId="96" fillId="43" borderId="128" xfId="0" applyNumberFormat="1" applyFont="1" applyFill="1" applyBorder="1" applyAlignment="1" applyProtection="1">
      <alignment horizontal="center" vertical="center"/>
    </xf>
    <xf numFmtId="3" fontId="96" fillId="43" borderId="128" xfId="0" applyNumberFormat="1" applyFont="1" applyFill="1" applyBorder="1" applyAlignment="1" applyProtection="1">
      <alignment horizontal="center" vertical="center" wrapText="1"/>
    </xf>
    <xf numFmtId="188" fontId="61" fillId="0" borderId="37" xfId="0" applyNumberFormat="1" applyFont="1" applyBorder="1" applyAlignment="1">
      <alignment horizontal="center"/>
    </xf>
    <xf numFmtId="188" fontId="61" fillId="32" borderId="37" xfId="0" applyNumberFormat="1" applyFont="1" applyFill="1" applyBorder="1" applyAlignment="1">
      <alignment horizontal="center"/>
    </xf>
    <xf numFmtId="188" fontId="61" fillId="0" borderId="129" xfId="0" applyNumberFormat="1" applyFont="1" applyBorder="1" applyAlignment="1">
      <alignment horizontal="center"/>
    </xf>
    <xf numFmtId="0" fontId="61" fillId="0" borderId="0" xfId="0" applyFont="1"/>
    <xf numFmtId="0" fontId="55" fillId="0" borderId="0" xfId="0" applyFont="1" applyAlignment="1">
      <alignment wrapText="1"/>
    </xf>
    <xf numFmtId="0" fontId="55" fillId="0" borderId="0" xfId="0" applyFont="1"/>
    <xf numFmtId="188" fontId="55" fillId="30" borderId="0" xfId="0" applyNumberFormat="1" applyFont="1" applyFill="1"/>
    <xf numFmtId="42" fontId="0" fillId="0" borderId="79" xfId="426" applyFont="1" applyFill="1" applyBorder="1" applyAlignment="1">
      <alignment vertical="center"/>
    </xf>
    <xf numFmtId="0" fontId="10" fillId="37" borderId="1" xfId="350" applyFont="1" applyFill="1" applyBorder="1" applyAlignment="1">
      <alignment horizontal="justify" vertical="center" wrapText="1"/>
    </xf>
    <xf numFmtId="0" fontId="10" fillId="37" borderId="1" xfId="0" applyFont="1" applyFill="1" applyBorder="1" applyAlignment="1">
      <alignment horizontal="justify" vertical="center" wrapText="1"/>
    </xf>
    <xf numFmtId="0" fontId="10" fillId="42" borderId="79" xfId="350" applyFont="1" applyFill="1" applyBorder="1" applyAlignment="1" applyProtection="1">
      <alignment horizontal="justify" vertical="center"/>
      <protection hidden="1"/>
    </xf>
    <xf numFmtId="0" fontId="16" fillId="33" borderId="35" xfId="5" applyFill="1" applyBorder="1" applyAlignment="1" applyProtection="1">
      <alignment horizontal="center" vertical="center"/>
      <protection locked="0"/>
    </xf>
    <xf numFmtId="49" fontId="86" fillId="45" borderId="33" xfId="17" applyNumberFormat="1" applyFont="1" applyFill="1" applyBorder="1" applyAlignment="1" applyProtection="1">
      <alignment horizontal="center" vertical="center" wrapText="1"/>
      <protection locked="0"/>
    </xf>
    <xf numFmtId="0" fontId="16" fillId="33" borderId="38" xfId="5" applyFill="1" applyBorder="1" applyAlignment="1" applyProtection="1">
      <alignment horizontal="center" vertical="center"/>
      <protection locked="0"/>
    </xf>
    <xf numFmtId="0" fontId="16" fillId="33" borderId="130" xfId="5" applyFill="1" applyBorder="1" applyAlignment="1" applyProtection="1">
      <alignment horizontal="center" vertical="center"/>
      <protection locked="0"/>
    </xf>
    <xf numFmtId="49" fontId="86" fillId="44" borderId="33" xfId="17" applyNumberFormat="1" applyFont="1" applyFill="1" applyBorder="1" applyAlignment="1" applyProtection="1">
      <alignment horizontal="center" vertical="center" wrapText="1"/>
      <protection locked="0"/>
    </xf>
    <xf numFmtId="0" fontId="16" fillId="33" borderId="131" xfId="5" applyFill="1" applyBorder="1" applyAlignment="1" applyProtection="1">
      <alignment horizontal="center" vertical="center"/>
      <protection locked="0"/>
    </xf>
    <xf numFmtId="49" fontId="86" fillId="44" borderId="132" xfId="363" applyNumberFormat="1" applyFont="1" applyFill="1" applyBorder="1" applyAlignment="1" applyProtection="1">
      <alignment horizontal="center" vertical="center" wrapText="1"/>
      <protection locked="0"/>
    </xf>
    <xf numFmtId="49" fontId="99" fillId="44" borderId="33" xfId="363" applyNumberFormat="1" applyFont="1" applyFill="1" applyBorder="1" applyAlignment="1" applyProtection="1">
      <alignment horizontal="center" vertical="center" wrapText="1"/>
      <protection locked="0"/>
    </xf>
    <xf numFmtId="0" fontId="100" fillId="33" borderId="38" xfId="5" applyFont="1" applyFill="1" applyBorder="1" applyAlignment="1" applyProtection="1">
      <alignment horizontal="center" vertical="center"/>
      <protection locked="0"/>
    </xf>
    <xf numFmtId="195" fontId="63" fillId="30" borderId="70" xfId="343" applyNumberFormat="1" applyFont="1" applyFill="1" applyBorder="1" applyAlignment="1">
      <alignment horizontal="center" vertical="center" wrapText="1"/>
    </xf>
    <xf numFmtId="0" fontId="61" fillId="46" borderId="34" xfId="0" applyFont="1" applyFill="1" applyBorder="1" applyAlignment="1">
      <alignment vertical="center"/>
    </xf>
    <xf numFmtId="188" fontId="62" fillId="46" borderId="40" xfId="0" applyNumberFormat="1" applyFont="1" applyFill="1" applyBorder="1" applyAlignment="1">
      <alignment horizontal="center"/>
    </xf>
    <xf numFmtId="9" fontId="62" fillId="28" borderId="134" xfId="343" applyFont="1" applyFill="1" applyBorder="1" applyAlignment="1">
      <alignment vertical="center"/>
    </xf>
    <xf numFmtId="188" fontId="62" fillId="28" borderId="135" xfId="0" applyNumberFormat="1" applyFont="1" applyFill="1" applyBorder="1" applyAlignment="1">
      <alignment horizontal="center"/>
    </xf>
    <xf numFmtId="4" fontId="66" fillId="40" borderId="43" xfId="356" applyNumberFormat="1" applyFont="1" applyFill="1" applyBorder="1" applyAlignment="1">
      <alignment horizontal="center" vertical="center"/>
    </xf>
    <xf numFmtId="4" fontId="66" fillId="38" borderId="34" xfId="356" applyNumberFormat="1" applyFont="1" applyFill="1" applyBorder="1" applyAlignment="1">
      <alignment vertical="center"/>
    </xf>
    <xf numFmtId="4" fontId="66" fillId="28" borderId="34" xfId="356" applyNumberFormat="1" applyFont="1" applyFill="1" applyBorder="1" applyAlignment="1">
      <alignment vertical="center"/>
    </xf>
    <xf numFmtId="10" fontId="66" fillId="40" borderId="43" xfId="356" applyNumberFormat="1" applyFont="1" applyFill="1" applyBorder="1" applyAlignment="1">
      <alignment horizontal="center" vertical="center"/>
    </xf>
    <xf numFmtId="10" fontId="65" fillId="40" borderId="43" xfId="343" applyNumberFormat="1" applyFont="1" applyFill="1" applyBorder="1" applyAlignment="1">
      <alignment horizontal="center" vertical="center"/>
    </xf>
    <xf numFmtId="188" fontId="61" fillId="40" borderId="43" xfId="359" applyNumberFormat="1" applyFont="1" applyFill="1" applyBorder="1" applyAlignment="1">
      <alignment horizontal="center" vertical="center"/>
    </xf>
    <xf numFmtId="10" fontId="61" fillId="40" borderId="64" xfId="343" applyNumberFormat="1" applyFont="1" applyFill="1" applyBorder="1" applyAlignment="1">
      <alignment horizontal="center"/>
    </xf>
    <xf numFmtId="10" fontId="61" fillId="40" borderId="36" xfId="343" applyNumberFormat="1" applyFont="1" applyFill="1" applyBorder="1" applyAlignment="1">
      <alignment horizontal="center"/>
    </xf>
    <xf numFmtId="10" fontId="61" fillId="40" borderId="62" xfId="343" applyNumberFormat="1" applyFont="1" applyFill="1" applyBorder="1" applyAlignment="1">
      <alignment horizontal="center"/>
    </xf>
    <xf numFmtId="1" fontId="55" fillId="0" borderId="82" xfId="0" applyNumberFormat="1" applyFont="1" applyBorder="1" applyAlignment="1">
      <alignment vertical="center" wrapText="1"/>
    </xf>
    <xf numFmtId="0" fontId="55" fillId="0" borderId="82" xfId="0" applyFont="1" applyBorder="1" applyAlignment="1">
      <alignment horizontal="center" vertical="center" wrapText="1"/>
    </xf>
    <xf numFmtId="0" fontId="57" fillId="0" borderId="0" xfId="351" applyFont="1" applyAlignment="1">
      <alignment horizontal="center" vertical="center"/>
    </xf>
    <xf numFmtId="0" fontId="10" fillId="0" borderId="0" xfId="0" applyFont="1" applyBorder="1" applyAlignment="1" applyProtection="1">
      <alignment horizontal="left" vertical="center" wrapText="1"/>
    </xf>
    <xf numFmtId="0" fontId="10" fillId="0" borderId="0" xfId="0" applyFont="1" applyFill="1" applyAlignment="1" applyProtection="1">
      <alignment horizontal="justify" vertical="top" wrapText="1"/>
    </xf>
    <xf numFmtId="0" fontId="0" fillId="0" borderId="0" xfId="0" applyFill="1" applyAlignment="1" applyProtection="1">
      <alignment horizontal="justify" vertical="top" wrapText="1"/>
    </xf>
    <xf numFmtId="0" fontId="10" fillId="0" borderId="0" xfId="0" applyFont="1" applyAlignment="1" applyProtection="1">
      <alignment horizontal="left" vertical="center" wrapText="1"/>
    </xf>
    <xf numFmtId="0" fontId="0" fillId="0" borderId="0" xfId="0" applyAlignment="1" applyProtection="1">
      <alignment horizontal="left" vertical="center" wrapText="1"/>
    </xf>
    <xf numFmtId="0" fontId="14" fillId="32" borderId="20" xfId="0" applyFont="1" applyFill="1" applyBorder="1" applyAlignment="1" applyProtection="1">
      <alignment horizontal="center" vertical="center" wrapText="1"/>
    </xf>
    <xf numFmtId="0" fontId="14" fillId="32" borderId="17" xfId="0" applyFont="1" applyFill="1" applyBorder="1" applyAlignment="1" applyProtection="1">
      <alignment horizontal="center" vertical="center" wrapText="1"/>
    </xf>
    <xf numFmtId="0" fontId="55" fillId="32" borderId="18" xfId="0" applyFont="1" applyFill="1" applyBorder="1" applyAlignment="1" applyProtection="1">
      <alignment horizontal="justify" vertical="center" wrapText="1"/>
    </xf>
    <xf numFmtId="0" fontId="55" fillId="32" borderId="19" xfId="0" applyFont="1" applyFill="1" applyBorder="1" applyAlignment="1" applyProtection="1">
      <alignment horizontal="justify" vertical="center" wrapText="1"/>
    </xf>
    <xf numFmtId="0" fontId="11" fillId="32" borderId="18" xfId="0" applyFont="1" applyFill="1" applyBorder="1" applyAlignment="1" applyProtection="1">
      <alignment horizontal="center" vertical="center" wrapText="1"/>
    </xf>
    <xf numFmtId="0" fontId="11" fillId="32" borderId="19" xfId="0" applyFont="1" applyFill="1" applyBorder="1" applyAlignment="1" applyProtection="1">
      <alignment horizontal="center" vertical="center" wrapText="1"/>
    </xf>
    <xf numFmtId="0" fontId="46" fillId="32" borderId="51" xfId="0" applyFont="1" applyFill="1" applyBorder="1" applyAlignment="1" applyProtection="1">
      <alignment horizontal="center" vertical="center" wrapText="1"/>
    </xf>
    <xf numFmtId="0" fontId="46" fillId="32" borderId="53" xfId="0" applyFont="1" applyFill="1" applyBorder="1" applyAlignment="1" applyProtection="1">
      <alignment horizontal="center" vertical="center" wrapText="1"/>
    </xf>
    <xf numFmtId="0" fontId="0" fillId="0" borderId="0" xfId="0" applyFill="1" applyAlignment="1" applyProtection="1">
      <alignment horizontal="justify" vertical="center" wrapText="1"/>
    </xf>
    <xf numFmtId="0" fontId="58" fillId="32" borderId="52" xfId="351" applyFont="1" applyFill="1" applyBorder="1" applyAlignment="1">
      <alignment horizontal="center" wrapText="1"/>
    </xf>
    <xf numFmtId="0" fontId="58" fillId="32" borderId="53" xfId="351" applyFont="1" applyFill="1" applyBorder="1" applyAlignment="1">
      <alignment horizontal="center" wrapText="1"/>
    </xf>
    <xf numFmtId="0" fontId="75" fillId="32" borderId="0" xfId="351" applyFont="1" applyFill="1" applyBorder="1" applyAlignment="1">
      <alignment horizontal="center"/>
    </xf>
    <xf numFmtId="0" fontId="75" fillId="32" borderId="19" xfId="351" applyFont="1" applyFill="1" applyBorder="1" applyAlignment="1">
      <alignment horizontal="center"/>
    </xf>
    <xf numFmtId="0" fontId="59" fillId="32" borderId="0" xfId="351" applyFont="1" applyFill="1" applyBorder="1" applyAlignment="1">
      <alignment horizontal="center" vertical="center" wrapText="1"/>
    </xf>
    <xf numFmtId="0" fontId="59" fillId="32" borderId="19" xfId="351" applyFont="1" applyFill="1" applyBorder="1" applyAlignment="1">
      <alignment horizontal="center" vertical="center" wrapText="1"/>
    </xf>
    <xf numFmtId="0" fontId="57" fillId="0" borderId="0" xfId="351" applyFont="1" applyAlignment="1">
      <alignment horizontal="center" vertical="center" wrapText="1"/>
    </xf>
    <xf numFmtId="0" fontId="57" fillId="32" borderId="51" xfId="351" applyFont="1" applyFill="1" applyBorder="1" applyAlignment="1">
      <alignment horizontal="center"/>
    </xf>
    <xf numFmtId="0" fontId="57" fillId="32" borderId="18" xfId="351" applyFont="1" applyFill="1" applyBorder="1" applyAlignment="1">
      <alignment horizontal="center"/>
    </xf>
    <xf numFmtId="0" fontId="59" fillId="33" borderId="20" xfId="351" applyFont="1" applyFill="1" applyBorder="1" applyAlignment="1">
      <alignment horizontal="center" wrapText="1"/>
    </xf>
    <xf numFmtId="0" fontId="59" fillId="33" borderId="21" xfId="351" applyFont="1" applyFill="1" applyBorder="1" applyAlignment="1">
      <alignment horizontal="center" wrapText="1"/>
    </xf>
    <xf numFmtId="0" fontId="59" fillId="33" borderId="17" xfId="351" applyFont="1" applyFill="1" applyBorder="1" applyAlignment="1">
      <alignment horizontal="center" wrapText="1"/>
    </xf>
    <xf numFmtId="0" fontId="56" fillId="32" borderId="20" xfId="351" applyFont="1" applyFill="1" applyBorder="1" applyAlignment="1">
      <alignment horizontal="center" vertical="center" wrapText="1"/>
    </xf>
    <xf numFmtId="0" fontId="56" fillId="32" borderId="21" xfId="351" applyFont="1" applyFill="1" applyBorder="1" applyAlignment="1">
      <alignment horizontal="center" vertical="center" wrapText="1"/>
    </xf>
    <xf numFmtId="0" fontId="56" fillId="32" borderId="17" xfId="351" applyFont="1" applyFill="1" applyBorder="1" applyAlignment="1">
      <alignment horizontal="center" vertical="center" wrapText="1"/>
    </xf>
    <xf numFmtId="0" fontId="89" fillId="0" borderId="0" xfId="2" applyFont="1" applyFill="1" applyAlignment="1" applyProtection="1">
      <alignment horizontal="left" vertical="center" wrapText="1"/>
      <protection hidden="1"/>
    </xf>
    <xf numFmtId="167" fontId="75" fillId="34" borderId="41" xfId="3" applyNumberFormat="1" applyFont="1" applyFill="1" applyBorder="1" applyAlignment="1" applyProtection="1">
      <alignment horizontal="center" vertical="center" wrapText="1"/>
      <protection hidden="1"/>
    </xf>
    <xf numFmtId="0" fontId="58" fillId="32" borderId="0" xfId="2" applyFont="1" applyFill="1" applyBorder="1" applyAlignment="1" applyProtection="1">
      <alignment horizontal="center" vertical="center" wrapText="1"/>
      <protection hidden="1"/>
    </xf>
    <xf numFmtId="0" fontId="75" fillId="32" borderId="0" xfId="2" applyFont="1" applyFill="1" applyBorder="1" applyAlignment="1" applyProtection="1">
      <alignment horizontal="center" vertical="center" wrapText="1"/>
      <protection hidden="1"/>
    </xf>
    <xf numFmtId="0" fontId="56" fillId="32" borderId="0" xfId="2" applyFont="1" applyFill="1" applyBorder="1" applyAlignment="1" applyProtection="1">
      <alignment horizontal="center" vertical="center" wrapText="1"/>
      <protection hidden="1"/>
    </xf>
    <xf numFmtId="0" fontId="89" fillId="0" borderId="0" xfId="2" applyFont="1" applyFill="1" applyBorder="1" applyAlignment="1" applyProtection="1">
      <alignment horizontal="justify" vertical="center" wrapText="1"/>
      <protection hidden="1"/>
    </xf>
    <xf numFmtId="166" fontId="75" fillId="34" borderId="41" xfId="3" applyFont="1" applyFill="1" applyBorder="1" applyAlignment="1" applyProtection="1">
      <alignment horizontal="center" vertical="center" wrapText="1"/>
      <protection hidden="1"/>
    </xf>
    <xf numFmtId="169" fontId="75" fillId="34" borderId="41" xfId="3" applyNumberFormat="1" applyFont="1" applyFill="1" applyBorder="1" applyAlignment="1" applyProtection="1">
      <alignment horizontal="center" vertical="center" wrapText="1"/>
      <protection hidden="1"/>
    </xf>
    <xf numFmtId="0" fontId="56" fillId="34" borderId="41" xfId="0" applyFont="1" applyFill="1" applyBorder="1" applyAlignment="1" applyProtection="1">
      <alignment horizontal="center" vertical="center" textRotation="255" wrapText="1"/>
      <protection hidden="1"/>
    </xf>
    <xf numFmtId="0" fontId="90" fillId="34" borderId="2" xfId="0" applyFont="1" applyFill="1" applyBorder="1" applyAlignment="1" applyProtection="1">
      <alignment horizontal="center" vertical="center" wrapText="1"/>
      <protection hidden="1"/>
    </xf>
    <xf numFmtId="0" fontId="90" fillId="34" borderId="54" xfId="0" applyFont="1" applyFill="1" applyBorder="1" applyAlignment="1" applyProtection="1">
      <alignment horizontal="center" vertical="center" wrapText="1"/>
      <protection hidden="1"/>
    </xf>
    <xf numFmtId="0" fontId="90" fillId="34" borderId="60" xfId="0" applyFont="1" applyFill="1" applyBorder="1" applyAlignment="1" applyProtection="1">
      <alignment horizontal="center" vertical="center" wrapText="1"/>
      <protection hidden="1"/>
    </xf>
    <xf numFmtId="0" fontId="56" fillId="36" borderId="41" xfId="0" applyFont="1" applyFill="1" applyBorder="1" applyAlignment="1" applyProtection="1">
      <alignment horizontal="center" vertical="center"/>
      <protection hidden="1"/>
    </xf>
    <xf numFmtId="0" fontId="91" fillId="34" borderId="41" xfId="0" applyFont="1" applyFill="1" applyBorder="1" applyAlignment="1" applyProtection="1">
      <alignment horizontal="center" vertical="center" textRotation="255" wrapText="1"/>
      <protection hidden="1"/>
    </xf>
    <xf numFmtId="0" fontId="75" fillId="33" borderId="51" xfId="1" applyNumberFormat="1" applyFont="1" applyFill="1" applyBorder="1" applyAlignment="1" applyProtection="1">
      <alignment horizontal="center" vertical="center" wrapText="1"/>
      <protection hidden="1"/>
    </xf>
    <xf numFmtId="0" fontId="75" fillId="33" borderId="52" xfId="1" applyNumberFormat="1" applyFont="1" applyFill="1" applyBorder="1" applyAlignment="1" applyProtection="1">
      <alignment horizontal="center" vertical="center" wrapText="1"/>
      <protection hidden="1"/>
    </xf>
    <xf numFmtId="0" fontId="75" fillId="33" borderId="53" xfId="1" applyNumberFormat="1" applyFont="1" applyFill="1" applyBorder="1" applyAlignment="1" applyProtection="1">
      <alignment horizontal="center" vertical="center" wrapText="1"/>
      <protection hidden="1"/>
    </xf>
    <xf numFmtId="0" fontId="75" fillId="33" borderId="20" xfId="1" applyNumberFormat="1" applyFont="1" applyFill="1" applyBorder="1" applyAlignment="1" applyProtection="1">
      <alignment horizontal="center" vertical="center" wrapText="1"/>
      <protection hidden="1"/>
    </xf>
    <xf numFmtId="0" fontId="75" fillId="33" borderId="21" xfId="1" applyNumberFormat="1" applyFont="1" applyFill="1" applyBorder="1" applyAlignment="1" applyProtection="1">
      <alignment horizontal="center" vertical="center" wrapText="1"/>
      <protection hidden="1"/>
    </xf>
    <xf numFmtId="0" fontId="75" fillId="33" borderId="17" xfId="1" applyNumberFormat="1" applyFont="1" applyFill="1" applyBorder="1" applyAlignment="1" applyProtection="1">
      <alignment horizontal="center" vertical="center" wrapText="1"/>
      <protection hidden="1"/>
    </xf>
    <xf numFmtId="0" fontId="87" fillId="41" borderId="41" xfId="2" applyFont="1" applyFill="1" applyBorder="1" applyAlignment="1" applyProtection="1">
      <alignment horizontal="center" vertical="center" wrapText="1"/>
      <protection hidden="1"/>
    </xf>
    <xf numFmtId="0" fontId="75" fillId="32" borderId="18" xfId="2" applyFont="1" applyFill="1" applyBorder="1" applyAlignment="1" applyProtection="1">
      <alignment horizontal="center" vertical="center" wrapText="1"/>
      <protection hidden="1"/>
    </xf>
    <xf numFmtId="0" fontId="56" fillId="32" borderId="18" xfId="2" applyFont="1" applyFill="1" applyBorder="1" applyAlignment="1" applyProtection="1">
      <alignment horizontal="center" vertical="center" wrapText="1"/>
      <protection hidden="1"/>
    </xf>
    <xf numFmtId="0" fontId="59" fillId="32" borderId="18" xfId="2" applyFont="1" applyFill="1" applyBorder="1" applyAlignment="1" applyProtection="1">
      <alignment horizontal="center" vertical="center" wrapText="1"/>
      <protection hidden="1"/>
    </xf>
    <xf numFmtId="0" fontId="59" fillId="32" borderId="0" xfId="2" applyFont="1" applyFill="1" applyBorder="1" applyAlignment="1" applyProtection="1">
      <alignment horizontal="center" vertical="center" wrapText="1"/>
      <protection hidden="1"/>
    </xf>
    <xf numFmtId="0" fontId="56" fillId="31" borderId="41" xfId="2" applyNumberFormat="1" applyFont="1" applyFill="1" applyBorder="1" applyAlignment="1" applyProtection="1">
      <alignment horizontal="center" vertical="center" wrapText="1"/>
      <protection hidden="1"/>
    </xf>
    <xf numFmtId="0" fontId="56" fillId="35" borderId="41" xfId="2" applyNumberFormat="1" applyFont="1" applyFill="1" applyBorder="1" applyAlignment="1" applyProtection="1">
      <alignment horizontal="center" vertical="center" wrapText="1"/>
      <protection hidden="1"/>
    </xf>
    <xf numFmtId="0" fontId="56" fillId="0" borderId="41" xfId="2" applyFont="1" applyFill="1" applyBorder="1" applyAlignment="1" applyProtection="1">
      <alignment horizontal="center" vertical="center" wrapText="1"/>
      <protection hidden="1"/>
    </xf>
    <xf numFmtId="0" fontId="87" fillId="29" borderId="41" xfId="2" applyFont="1" applyFill="1" applyBorder="1" applyAlignment="1" applyProtection="1">
      <alignment horizontal="center" vertical="center" wrapText="1"/>
      <protection hidden="1"/>
    </xf>
    <xf numFmtId="0" fontId="56" fillId="29" borderId="41" xfId="2" applyFont="1" applyFill="1" applyBorder="1" applyAlignment="1" applyProtection="1">
      <alignment horizontal="center" vertical="center" wrapText="1"/>
      <protection hidden="1"/>
    </xf>
    <xf numFmtId="0" fontId="87" fillId="31" borderId="41" xfId="2" applyFont="1" applyFill="1" applyBorder="1" applyAlignment="1" applyProtection="1">
      <alignment horizontal="center" vertical="center" wrapText="1"/>
      <protection hidden="1"/>
    </xf>
    <xf numFmtId="0" fontId="87" fillId="35" borderId="41" xfId="2" applyFont="1" applyFill="1" applyBorder="1" applyAlignment="1" applyProtection="1">
      <alignment horizontal="center" vertical="center" wrapText="1"/>
      <protection hidden="1"/>
    </xf>
    <xf numFmtId="0" fontId="56" fillId="41" borderId="41" xfId="2" applyNumberFormat="1" applyFont="1" applyFill="1" applyBorder="1" applyAlignment="1" applyProtection="1">
      <alignment horizontal="center" vertical="center" wrapText="1"/>
      <protection hidden="1"/>
    </xf>
    <xf numFmtId="0" fontId="11" fillId="32" borderId="18" xfId="2" applyFont="1" applyFill="1" applyBorder="1" applyAlignment="1" applyProtection="1">
      <alignment horizontal="center" vertical="center" wrapText="1"/>
    </xf>
    <xf numFmtId="0" fontId="11" fillId="32" borderId="0" xfId="2" applyFont="1" applyFill="1" applyBorder="1" applyAlignment="1" applyProtection="1">
      <alignment horizontal="center" vertical="center" wrapText="1"/>
    </xf>
    <xf numFmtId="0" fontId="41" fillId="32" borderId="18" xfId="2" applyFont="1" applyFill="1" applyBorder="1" applyAlignment="1" applyProtection="1">
      <alignment horizontal="center" vertical="center" wrapText="1"/>
    </xf>
    <xf numFmtId="0" fontId="41" fillId="32" borderId="0" xfId="2" applyFont="1" applyFill="1" applyBorder="1" applyAlignment="1" applyProtection="1">
      <alignment horizontal="center" vertical="center" wrapText="1"/>
    </xf>
    <xf numFmtId="0" fontId="14" fillId="32" borderId="18" xfId="2" applyFont="1" applyFill="1" applyBorder="1" applyAlignment="1" applyProtection="1">
      <alignment horizontal="center" vertical="center" wrapText="1"/>
    </xf>
    <xf numFmtId="0" fontId="14" fillId="32" borderId="0" xfId="2" applyFont="1" applyFill="1" applyBorder="1" applyAlignment="1" applyProtection="1">
      <alignment horizontal="center" vertical="center" wrapText="1"/>
    </xf>
    <xf numFmtId="0" fontId="46" fillId="32" borderId="18" xfId="2" applyFont="1" applyFill="1" applyBorder="1" applyAlignment="1" applyProtection="1">
      <alignment horizontal="center" vertical="center" wrapText="1"/>
    </xf>
    <xf numFmtId="0" fontId="46" fillId="32" borderId="0" xfId="2" applyFont="1" applyFill="1" applyBorder="1" applyAlignment="1" applyProtection="1">
      <alignment horizontal="center" vertical="center" wrapText="1"/>
    </xf>
    <xf numFmtId="0" fontId="71" fillId="0" borderId="2" xfId="349" applyFont="1" applyFill="1" applyBorder="1" applyAlignment="1" applyProtection="1">
      <alignment horizontal="left" vertical="center" wrapText="1"/>
      <protection hidden="1"/>
    </xf>
    <xf numFmtId="0" fontId="71" fillId="0" borderId="54" xfId="349" applyFont="1" applyFill="1" applyBorder="1" applyAlignment="1" applyProtection="1">
      <alignment horizontal="left" vertical="center" wrapText="1"/>
      <protection hidden="1"/>
    </xf>
    <xf numFmtId="0" fontId="71" fillId="0" borderId="60" xfId="349" applyFont="1" applyFill="1" applyBorder="1" applyAlignment="1" applyProtection="1">
      <alignment horizontal="left" vertical="center" wrapText="1"/>
      <protection hidden="1"/>
    </xf>
    <xf numFmtId="0" fontId="53" fillId="29" borderId="41" xfId="349" applyFont="1" applyFill="1" applyBorder="1" applyAlignment="1" applyProtection="1">
      <alignment horizontal="center" vertical="center" wrapText="1"/>
      <protection hidden="1"/>
    </xf>
    <xf numFmtId="0" fontId="54" fillId="0" borderId="2" xfId="349" applyFont="1" applyFill="1" applyBorder="1" applyAlignment="1" applyProtection="1">
      <alignment horizontal="justify" vertical="center" wrapText="1"/>
      <protection hidden="1"/>
    </xf>
    <xf numFmtId="0" fontId="54" fillId="0" borderId="60" xfId="349" applyFont="1" applyFill="1" applyBorder="1" applyAlignment="1" applyProtection="1">
      <alignment horizontal="justify" vertical="center" wrapText="1"/>
      <protection hidden="1"/>
    </xf>
    <xf numFmtId="0" fontId="53" fillId="29" borderId="2" xfId="349" applyFont="1" applyFill="1" applyBorder="1" applyAlignment="1" applyProtection="1">
      <alignment horizontal="center" vertical="center" wrapText="1"/>
      <protection hidden="1"/>
    </xf>
    <xf numFmtId="0" fontId="53" fillId="29" borderId="54" xfId="349" applyFont="1" applyFill="1" applyBorder="1" applyAlignment="1" applyProtection="1">
      <alignment horizontal="center" vertical="center" wrapText="1"/>
      <protection hidden="1"/>
    </xf>
    <xf numFmtId="0" fontId="53" fillId="29" borderId="60" xfId="349" applyFont="1" applyFill="1" applyBorder="1" applyAlignment="1" applyProtection="1">
      <alignment horizontal="center" vertical="center" wrapText="1"/>
      <protection hidden="1"/>
    </xf>
    <xf numFmtId="0" fontId="52" fillId="29" borderId="1" xfId="349" applyFont="1" applyFill="1" applyBorder="1" applyAlignment="1" applyProtection="1">
      <alignment horizontal="center" vertical="center" wrapText="1"/>
      <protection hidden="1"/>
    </xf>
    <xf numFmtId="0" fontId="52" fillId="29" borderId="1" xfId="349" applyFont="1" applyFill="1" applyBorder="1" applyAlignment="1" applyProtection="1">
      <alignment horizontal="center" vertical="center"/>
      <protection hidden="1"/>
    </xf>
    <xf numFmtId="0" fontId="53" fillId="34" borderId="2" xfId="349" applyFont="1" applyFill="1" applyBorder="1" applyAlignment="1" applyProtection="1">
      <alignment horizontal="center" vertical="center" wrapText="1"/>
      <protection hidden="1"/>
    </xf>
    <xf numFmtId="0" fontId="53" fillId="34" borderId="60" xfId="349" applyFont="1" applyFill="1" applyBorder="1" applyAlignment="1" applyProtection="1">
      <alignment horizontal="center" vertical="center" wrapText="1"/>
      <protection hidden="1"/>
    </xf>
    <xf numFmtId="0" fontId="46" fillId="32" borderId="51" xfId="2" applyFont="1" applyFill="1" applyBorder="1" applyAlignment="1" applyProtection="1">
      <alignment horizontal="center" vertical="center" wrapText="1"/>
      <protection hidden="1"/>
    </xf>
    <xf numFmtId="0" fontId="46" fillId="32" borderId="52" xfId="2" applyFont="1" applyFill="1" applyBorder="1" applyAlignment="1" applyProtection="1">
      <alignment horizontal="center" vertical="center" wrapText="1"/>
      <protection hidden="1"/>
    </xf>
    <xf numFmtId="0" fontId="46" fillId="32" borderId="80" xfId="2" applyFont="1" applyFill="1" applyBorder="1" applyAlignment="1" applyProtection="1">
      <alignment horizontal="center" vertical="center" wrapText="1"/>
      <protection hidden="1"/>
    </xf>
    <xf numFmtId="0" fontId="46" fillId="32" borderId="53" xfId="2" applyFont="1" applyFill="1" applyBorder="1" applyAlignment="1" applyProtection="1">
      <alignment horizontal="center" vertical="center" wrapText="1"/>
      <protection hidden="1"/>
    </xf>
    <xf numFmtId="0" fontId="11" fillId="32" borderId="18" xfId="2" applyFont="1" applyFill="1" applyBorder="1" applyAlignment="1" applyProtection="1">
      <alignment horizontal="center" vertical="center" wrapText="1"/>
      <protection hidden="1"/>
    </xf>
    <xf numFmtId="0" fontId="11" fillId="32" borderId="0" xfId="2" applyFont="1" applyFill="1" applyBorder="1" applyAlignment="1" applyProtection="1">
      <alignment horizontal="center" vertical="center" wrapText="1"/>
      <protection hidden="1"/>
    </xf>
    <xf numFmtId="0" fontId="11" fillId="32" borderId="19" xfId="2" applyFont="1" applyFill="1" applyBorder="1" applyAlignment="1" applyProtection="1">
      <alignment horizontal="center" vertical="center" wrapText="1"/>
      <protection hidden="1"/>
    </xf>
    <xf numFmtId="0" fontId="41" fillId="32" borderId="18" xfId="2" applyFont="1" applyFill="1" applyBorder="1" applyAlignment="1" applyProtection="1">
      <alignment horizontal="center" vertical="center" wrapText="1"/>
      <protection hidden="1"/>
    </xf>
    <xf numFmtId="0" fontId="41" fillId="32" borderId="0" xfId="2" applyFont="1" applyFill="1" applyBorder="1" applyAlignment="1" applyProtection="1">
      <alignment horizontal="center" vertical="center" wrapText="1"/>
      <protection hidden="1"/>
    </xf>
    <xf numFmtId="0" fontId="41" fillId="32" borderId="19" xfId="2" applyFont="1" applyFill="1" applyBorder="1" applyAlignment="1" applyProtection="1">
      <alignment horizontal="center" vertical="center" wrapText="1"/>
      <protection hidden="1"/>
    </xf>
    <xf numFmtId="0" fontId="14" fillId="32" borderId="20" xfId="2" applyFont="1" applyFill="1" applyBorder="1" applyAlignment="1" applyProtection="1">
      <alignment horizontal="center" vertical="center" wrapText="1"/>
      <protection hidden="1"/>
    </xf>
    <xf numFmtId="0" fontId="14" fillId="32" borderId="21" xfId="2" applyFont="1" applyFill="1" applyBorder="1" applyAlignment="1" applyProtection="1">
      <alignment horizontal="center" vertical="center" wrapText="1"/>
      <protection hidden="1"/>
    </xf>
    <xf numFmtId="0" fontId="14" fillId="32" borderId="17" xfId="2" applyFont="1" applyFill="1" applyBorder="1" applyAlignment="1" applyProtection="1">
      <alignment horizontal="center" vertical="center" wrapText="1"/>
      <protection hidden="1"/>
    </xf>
    <xf numFmtId="49" fontId="86" fillId="44" borderId="22" xfId="363" applyNumberFormat="1" applyFont="1" applyFill="1" applyBorder="1" applyAlignment="1" applyProtection="1">
      <alignment horizontal="center" vertical="center" wrapText="1"/>
      <protection locked="0"/>
    </xf>
    <xf numFmtId="49" fontId="86" fillId="44" borderId="29" xfId="363" applyNumberFormat="1" applyFont="1" applyFill="1" applyBorder="1" applyAlignment="1" applyProtection="1">
      <alignment horizontal="center" vertical="center" wrapText="1"/>
      <protection locked="0"/>
    </xf>
    <xf numFmtId="49" fontId="86" fillId="44" borderId="23" xfId="363" applyNumberFormat="1" applyFont="1" applyFill="1" applyBorder="1" applyAlignment="1" applyProtection="1">
      <alignment horizontal="center" vertical="center" wrapText="1"/>
      <protection locked="0"/>
    </xf>
    <xf numFmtId="0" fontId="61" fillId="0" borderId="22"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30" xfId="0" applyFont="1" applyFill="1" applyBorder="1" applyAlignment="1">
      <alignment horizontal="center" vertical="center" wrapText="1"/>
    </xf>
    <xf numFmtId="0" fontId="61" fillId="0" borderId="31" xfId="0" applyFont="1" applyFill="1" applyBorder="1" applyAlignment="1">
      <alignment horizontal="center" vertical="center" wrapText="1"/>
    </xf>
    <xf numFmtId="0" fontId="83" fillId="32" borderId="24" xfId="0" quotePrefix="1" applyFont="1" applyFill="1" applyBorder="1" applyAlignment="1" applyProtection="1">
      <alignment horizontal="center" vertical="center" wrapText="1"/>
    </xf>
    <xf numFmtId="0" fontId="83" fillId="32" borderId="25" xfId="0" quotePrefix="1" applyFont="1" applyFill="1" applyBorder="1" applyAlignment="1" applyProtection="1">
      <alignment horizontal="center" vertical="center" wrapText="1"/>
    </xf>
    <xf numFmtId="0" fontId="83" fillId="32" borderId="26" xfId="0" quotePrefix="1" applyFont="1" applyFill="1" applyBorder="1" applyAlignment="1" applyProtection="1">
      <alignment horizontal="center" vertical="center" wrapText="1"/>
    </xf>
    <xf numFmtId="0" fontId="83" fillId="32" borderId="22" xfId="0" applyFont="1" applyFill="1" applyBorder="1" applyAlignment="1" applyProtection="1">
      <alignment horizontal="center" vertical="center" wrapText="1"/>
    </xf>
    <xf numFmtId="0" fontId="83" fillId="32" borderId="29" xfId="0" applyFont="1" applyFill="1" applyBorder="1" applyAlignment="1" applyProtection="1">
      <alignment horizontal="center" vertical="center" wrapText="1"/>
    </xf>
    <xf numFmtId="0" fontId="83" fillId="32" borderId="23" xfId="0" applyFont="1" applyFill="1" applyBorder="1" applyAlignment="1" applyProtection="1">
      <alignment horizontal="center" vertical="center" wrapText="1"/>
    </xf>
    <xf numFmtId="0" fontId="83" fillId="32" borderId="27" xfId="0" applyFont="1" applyFill="1" applyBorder="1" applyAlignment="1" applyProtection="1">
      <alignment horizontal="center" vertical="center" wrapText="1"/>
    </xf>
    <xf numFmtId="0" fontId="83" fillId="32" borderId="0" xfId="0" applyFont="1" applyFill="1" applyBorder="1" applyAlignment="1" applyProtection="1">
      <alignment horizontal="center" vertical="center" wrapText="1"/>
    </xf>
    <xf numFmtId="0" fontId="83" fillId="32" borderId="28" xfId="0" applyFont="1" applyFill="1" applyBorder="1" applyAlignment="1" applyProtection="1">
      <alignment horizontal="center" vertical="center" wrapText="1"/>
    </xf>
    <xf numFmtId="0" fontId="83" fillId="32" borderId="30" xfId="0" applyFont="1" applyFill="1" applyBorder="1" applyAlignment="1" applyProtection="1">
      <alignment horizontal="center" vertical="center" wrapText="1"/>
    </xf>
    <xf numFmtId="0" fontId="83" fillId="32" borderId="32" xfId="0" applyFont="1" applyFill="1" applyBorder="1" applyAlignment="1" applyProtection="1">
      <alignment horizontal="center" vertical="center" wrapText="1"/>
    </xf>
    <xf numFmtId="0" fontId="83" fillId="32" borderId="31" xfId="0" applyFont="1" applyFill="1" applyBorder="1" applyAlignment="1" applyProtection="1">
      <alignment horizontal="center" vertical="center" wrapText="1"/>
    </xf>
    <xf numFmtId="0" fontId="62" fillId="32" borderId="71" xfId="0" applyFont="1" applyFill="1" applyBorder="1" applyAlignment="1" applyProtection="1">
      <alignment horizontal="center" vertical="center" wrapText="1"/>
    </xf>
    <xf numFmtId="0" fontId="62" fillId="32" borderId="70" xfId="0" applyFont="1" applyFill="1" applyBorder="1" applyAlignment="1" applyProtection="1">
      <alignment horizontal="center" vertical="center" wrapText="1"/>
    </xf>
    <xf numFmtId="0" fontId="62" fillId="32" borderId="22" xfId="0" applyFont="1" applyFill="1" applyBorder="1" applyAlignment="1" applyProtection="1">
      <alignment horizontal="center" vertical="center" wrapText="1"/>
    </xf>
    <xf numFmtId="0" fontId="62" fillId="32" borderId="29" xfId="0" applyFont="1" applyFill="1" applyBorder="1" applyAlignment="1" applyProtection="1">
      <alignment horizontal="center" vertical="center" wrapText="1"/>
    </xf>
    <xf numFmtId="0" fontId="62" fillId="32" borderId="23" xfId="0" applyFont="1" applyFill="1" applyBorder="1" applyAlignment="1" applyProtection="1">
      <alignment horizontal="center" vertical="center" wrapText="1"/>
    </xf>
    <xf numFmtId="0" fontId="62" fillId="32" borderId="30" xfId="0" applyFont="1" applyFill="1" applyBorder="1" applyAlignment="1" applyProtection="1">
      <alignment horizontal="center" vertical="center" wrapText="1"/>
    </xf>
    <xf numFmtId="0" fontId="62" fillId="32" borderId="32" xfId="0" applyFont="1" applyFill="1" applyBorder="1" applyAlignment="1" applyProtection="1">
      <alignment horizontal="center" vertical="center" wrapText="1"/>
    </xf>
    <xf numFmtId="0" fontId="62" fillId="32" borderId="31" xfId="0" applyFont="1" applyFill="1" applyBorder="1" applyAlignment="1" applyProtection="1">
      <alignment horizontal="center" vertical="center" wrapText="1"/>
    </xf>
    <xf numFmtId="0" fontId="94" fillId="38" borderId="83" xfId="0" applyFont="1" applyFill="1" applyBorder="1" applyAlignment="1" applyProtection="1">
      <alignment horizontal="left" vertical="center"/>
    </xf>
    <xf numFmtId="0" fontId="94" fillId="38" borderId="67" xfId="0" applyFont="1" applyFill="1" applyBorder="1" applyAlignment="1" applyProtection="1">
      <alignment horizontal="left" vertical="center"/>
    </xf>
    <xf numFmtId="0" fontId="94" fillId="38" borderId="68" xfId="0" applyFont="1" applyFill="1" applyBorder="1" applyAlignment="1" applyProtection="1">
      <alignment horizontal="left" vertical="center"/>
    </xf>
    <xf numFmtId="195" fontId="63" fillId="30" borderId="70" xfId="343" applyNumberFormat="1" applyFont="1" applyFill="1" applyBorder="1" applyAlignment="1">
      <alignment horizontal="center" vertical="center"/>
    </xf>
    <xf numFmtId="195" fontId="63" fillId="30" borderId="91" xfId="343" applyNumberFormat="1" applyFont="1" applyFill="1" applyBorder="1" applyAlignment="1">
      <alignment horizontal="center" vertical="center"/>
    </xf>
    <xf numFmtId="195" fontId="97" fillId="0" borderId="71" xfId="343" applyNumberFormat="1" applyFont="1" applyFill="1" applyBorder="1" applyAlignment="1">
      <alignment horizontal="center" vertical="center"/>
    </xf>
    <xf numFmtId="195" fontId="97" fillId="0" borderId="70" xfId="343" applyNumberFormat="1" applyFont="1" applyFill="1" applyBorder="1" applyAlignment="1">
      <alignment horizontal="center" vertical="center"/>
    </xf>
    <xf numFmtId="0" fontId="62" fillId="28" borderId="133" xfId="0" applyFont="1" applyFill="1" applyBorder="1" applyAlignment="1">
      <alignment horizontal="center" vertical="center"/>
    </xf>
    <xf numFmtId="0" fontId="62" fillId="28" borderId="122" xfId="0" applyFont="1" applyFill="1" applyBorder="1" applyAlignment="1">
      <alignment horizontal="center" vertical="center"/>
    </xf>
    <xf numFmtId="0" fontId="62" fillId="28" borderId="123" xfId="0" applyFont="1" applyFill="1" applyBorder="1" applyAlignment="1">
      <alignment horizontal="center" vertical="center"/>
    </xf>
    <xf numFmtId="49" fontId="86" fillId="44" borderId="86" xfId="363" applyNumberFormat="1" applyFont="1" applyFill="1" applyBorder="1" applyAlignment="1" applyProtection="1">
      <alignment horizontal="center" vertical="center" wrapText="1"/>
      <protection locked="0"/>
    </xf>
    <xf numFmtId="49" fontId="86" fillId="44" borderId="128" xfId="363" applyNumberFormat="1" applyFont="1" applyFill="1" applyBorder="1" applyAlignment="1" applyProtection="1">
      <alignment horizontal="center" vertical="center" wrapText="1"/>
      <protection locked="0"/>
    </xf>
    <xf numFmtId="49" fontId="86" fillId="44" borderId="87" xfId="363" applyNumberFormat="1" applyFont="1" applyFill="1" applyBorder="1" applyAlignment="1" applyProtection="1">
      <alignment horizontal="center" vertical="center" wrapText="1"/>
      <protection locked="0"/>
    </xf>
    <xf numFmtId="49" fontId="86" fillId="44" borderId="24" xfId="363" applyNumberFormat="1" applyFont="1" applyFill="1" applyBorder="1" applyAlignment="1" applyProtection="1">
      <alignment horizontal="center" vertical="center" wrapText="1"/>
      <protection locked="0"/>
    </xf>
    <xf numFmtId="49" fontId="86" fillId="44" borderId="25" xfId="363" applyNumberFormat="1" applyFont="1" applyFill="1" applyBorder="1" applyAlignment="1" applyProtection="1">
      <alignment horizontal="center" vertical="center" wrapText="1"/>
      <protection locked="0"/>
    </xf>
    <xf numFmtId="0" fontId="63" fillId="28" borderId="78" xfId="0" applyFont="1" applyFill="1" applyBorder="1" applyAlignment="1">
      <alignment horizontal="center" vertical="center"/>
    </xf>
    <xf numFmtId="0" fontId="63" fillId="28" borderId="67" xfId="0" applyFont="1" applyFill="1" applyBorder="1" applyAlignment="1">
      <alignment horizontal="center" vertical="center"/>
    </xf>
    <xf numFmtId="0" fontId="63" fillId="28" borderId="98" xfId="0" applyFont="1" applyFill="1" applyBorder="1" applyAlignment="1">
      <alignment horizontal="center" vertical="center"/>
    </xf>
    <xf numFmtId="0" fontId="63" fillId="32" borderId="99" xfId="0" applyFont="1" applyFill="1" applyBorder="1" applyAlignment="1">
      <alignment horizontal="center" vertical="center"/>
    </xf>
    <xf numFmtId="0" fontId="63" fillId="32" borderId="100" xfId="0" applyFont="1" applyFill="1" applyBorder="1" applyAlignment="1">
      <alignment horizontal="center" vertical="center"/>
    </xf>
    <xf numFmtId="0" fontId="63" fillId="32" borderId="101" xfId="0" applyFont="1" applyFill="1" applyBorder="1" applyAlignment="1">
      <alignment horizontal="center" vertical="center"/>
    </xf>
    <xf numFmtId="0" fontId="63" fillId="30" borderId="102" xfId="0" applyFont="1" applyFill="1" applyBorder="1" applyAlignment="1">
      <alignment horizontal="center" vertical="center"/>
    </xf>
    <xf numFmtId="0" fontId="63" fillId="30" borderId="103" xfId="0" applyFont="1" applyFill="1" applyBorder="1" applyAlignment="1">
      <alignment horizontal="center" vertical="center"/>
    </xf>
    <xf numFmtId="0" fontId="63" fillId="30" borderId="88" xfId="0" applyFont="1" applyFill="1" applyBorder="1" applyAlignment="1">
      <alignment horizontal="center" vertical="center"/>
    </xf>
    <xf numFmtId="0" fontId="63" fillId="32" borderId="102" xfId="0" applyFont="1" applyFill="1" applyBorder="1" applyAlignment="1">
      <alignment horizontal="center" vertical="center"/>
    </xf>
    <xf numFmtId="0" fontId="63" fillId="32" borderId="103" xfId="0" applyFont="1" applyFill="1" applyBorder="1" applyAlignment="1">
      <alignment horizontal="center" vertical="center"/>
    </xf>
    <xf numFmtId="0" fontId="63" fillId="32" borderId="88" xfId="0" applyFont="1" applyFill="1" applyBorder="1" applyAlignment="1">
      <alignment horizontal="center" vertical="center"/>
    </xf>
    <xf numFmtId="195" fontId="97" fillId="0" borderId="91" xfId="343" applyNumberFormat="1" applyFont="1" applyFill="1" applyBorder="1" applyAlignment="1">
      <alignment horizontal="center" vertical="center"/>
    </xf>
    <xf numFmtId="0" fontId="63" fillId="30" borderId="104" xfId="0" applyFont="1" applyFill="1" applyBorder="1" applyAlignment="1">
      <alignment horizontal="center" vertical="center"/>
    </xf>
    <xf numFmtId="0" fontId="63" fillId="30" borderId="105" xfId="0" applyFont="1" applyFill="1" applyBorder="1" applyAlignment="1">
      <alignment horizontal="center" vertical="center"/>
    </xf>
    <xf numFmtId="0" fontId="63" fillId="30" borderId="106" xfId="0" applyFont="1" applyFill="1" applyBorder="1" applyAlignment="1">
      <alignment horizontal="center" vertical="center"/>
    </xf>
    <xf numFmtId="10" fontId="63" fillId="30" borderId="70" xfId="343" applyNumberFormat="1" applyFont="1" applyFill="1" applyBorder="1" applyAlignment="1">
      <alignment horizontal="center" vertical="center"/>
    </xf>
    <xf numFmtId="10" fontId="63" fillId="30" borderId="91" xfId="343" applyNumberFormat="1" applyFont="1" applyFill="1" applyBorder="1" applyAlignment="1">
      <alignment horizontal="center" vertical="center"/>
    </xf>
    <xf numFmtId="10" fontId="97" fillId="0" borderId="71" xfId="343" applyNumberFormat="1" applyFont="1" applyFill="1" applyBorder="1" applyAlignment="1">
      <alignment horizontal="center" vertical="center"/>
    </xf>
    <xf numFmtId="10" fontId="97" fillId="0" borderId="70" xfId="343" applyNumberFormat="1" applyFont="1" applyFill="1" applyBorder="1" applyAlignment="1">
      <alignment horizontal="center" vertical="center"/>
    </xf>
    <xf numFmtId="10" fontId="97" fillId="0" borderId="91" xfId="343" applyNumberFormat="1" applyFont="1" applyFill="1" applyBorder="1" applyAlignment="1">
      <alignment horizontal="center" vertical="center"/>
    </xf>
    <xf numFmtId="0" fontId="62" fillId="28" borderId="107" xfId="0" applyFont="1" applyFill="1" applyBorder="1" applyAlignment="1">
      <alignment horizontal="center" vertical="center"/>
    </xf>
    <xf numFmtId="0" fontId="62" fillId="28" borderId="108" xfId="0" applyFont="1" applyFill="1" applyBorder="1" applyAlignment="1">
      <alignment horizontal="center" vertical="center"/>
    </xf>
    <xf numFmtId="0" fontId="62" fillId="28" borderId="109" xfId="0" applyFont="1" applyFill="1" applyBorder="1" applyAlignment="1">
      <alignment horizontal="center" vertical="center"/>
    </xf>
    <xf numFmtId="0" fontId="103" fillId="0" borderId="79" xfId="0" applyFont="1" applyBorder="1" applyAlignment="1">
      <alignment horizontal="center" vertical="center"/>
    </xf>
    <xf numFmtId="0" fontId="0" fillId="0" borderId="121" xfId="0" applyBorder="1" applyAlignment="1">
      <alignment horizontal="center"/>
    </xf>
    <xf numFmtId="0" fontId="0" fillId="0" borderId="122" xfId="0" applyBorder="1" applyAlignment="1">
      <alignment horizontal="center"/>
    </xf>
    <xf numFmtId="0" fontId="0" fillId="0" borderId="123"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64" fillId="30" borderId="24" xfId="356" applyFont="1" applyFill="1" applyBorder="1" applyAlignment="1">
      <alignment horizontal="center" vertical="center" wrapText="1"/>
    </xf>
    <xf numFmtId="0" fontId="64" fillId="30" borderId="26" xfId="356" applyFont="1" applyFill="1" applyBorder="1" applyAlignment="1">
      <alignment horizontal="center" vertical="center" wrapText="1"/>
    </xf>
    <xf numFmtId="0" fontId="62" fillId="34" borderId="25" xfId="356" applyFont="1" applyFill="1" applyBorder="1" applyAlignment="1">
      <alignment horizontal="center" vertical="center" wrapText="1"/>
    </xf>
    <xf numFmtId="0" fontId="62" fillId="34" borderId="26" xfId="356" applyFont="1" applyFill="1" applyBorder="1" applyAlignment="1">
      <alignment horizontal="center" vertical="center" wrapText="1"/>
    </xf>
    <xf numFmtId="0" fontId="60" fillId="0" borderId="115" xfId="356" applyFont="1" applyBorder="1" applyAlignment="1">
      <alignment horizontal="center" vertical="center"/>
    </xf>
    <xf numFmtId="0" fontId="64" fillId="34" borderId="116" xfId="356" applyFont="1" applyFill="1" applyBorder="1" applyAlignment="1">
      <alignment horizontal="center" vertical="center" wrapText="1"/>
    </xf>
    <xf numFmtId="0" fontId="64" fillId="34" borderId="117" xfId="356" applyFont="1" applyFill="1" applyBorder="1" applyAlignment="1">
      <alignment horizontal="center" vertical="center" wrapText="1"/>
    </xf>
    <xf numFmtId="0" fontId="64" fillId="34" borderId="118" xfId="356" applyFont="1" applyFill="1" applyBorder="1" applyAlignment="1">
      <alignment horizontal="center" vertical="center" wrapText="1"/>
    </xf>
    <xf numFmtId="0" fontId="45" fillId="30" borderId="51" xfId="346" applyFont="1" applyFill="1" applyBorder="1" applyAlignment="1">
      <alignment horizontal="center" vertical="center" wrapText="1"/>
    </xf>
    <xf numFmtId="0" fontId="45" fillId="30" borderId="52" xfId="346" applyFont="1" applyFill="1" applyBorder="1" applyAlignment="1">
      <alignment horizontal="center" vertical="center" wrapText="1"/>
    </xf>
    <xf numFmtId="0" fontId="45" fillId="30" borderId="53" xfId="346" applyFont="1" applyFill="1" applyBorder="1" applyAlignment="1">
      <alignment horizontal="center" vertical="center" wrapText="1"/>
    </xf>
  </cellXfs>
  <cellStyles count="430">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6"/>
    <cellStyle name="Cálculo 2" xfId="232"/>
    <cellStyle name="Cálculo 2 2" xfId="397"/>
    <cellStyle name="Cálculo 3" xfId="233"/>
    <cellStyle name="Cálculo 3 2" xfId="398"/>
    <cellStyle name="Cálculo 4" xfId="234"/>
    <cellStyle name="Cálculo 4 2" xfId="399"/>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400"/>
    <cellStyle name="Entrada 3" xfId="263"/>
    <cellStyle name="Entrada 3 2" xfId="401"/>
    <cellStyle name="Entrada 4" xfId="264"/>
    <cellStyle name="Entrada 4 2" xfId="402"/>
    <cellStyle name="Estilo 1" xfId="265"/>
    <cellStyle name="Estilo 1 2" xfId="403"/>
    <cellStyle name="Euro" xfId="4"/>
    <cellStyle name="Explanatory Text" xfId="266"/>
    <cellStyle name="FIGURA" xfId="267"/>
    <cellStyle name="Good" xfId="268"/>
    <cellStyle name="Heading 1" xfId="269"/>
    <cellStyle name="Heading 2" xfId="270"/>
    <cellStyle name="Heading 3" xfId="271"/>
    <cellStyle name="Heading 4" xfId="272"/>
    <cellStyle name="Hipervínculo 2" xfId="5"/>
    <cellStyle name="Hipervínculo 3" xfId="6"/>
    <cellStyle name="Hipervínculo 4" xfId="360"/>
    <cellStyle name="Incorrecto 2" xfId="273"/>
    <cellStyle name="Incorrecto 3" xfId="274"/>
    <cellStyle name="Incorrecto 4" xfId="275"/>
    <cellStyle name="Input" xfId="276"/>
    <cellStyle name="Input 2" xfId="404"/>
    <cellStyle name="Linked Cell" xfId="277"/>
    <cellStyle name="Millares" xfId="1" builtinId="3"/>
    <cellStyle name="Millares 10" xfId="7"/>
    <cellStyle name="Millares 10 2" xfId="8"/>
    <cellStyle name="Millares 10 2 2" xfId="363"/>
    <cellStyle name="Millares 10 3" xfId="9"/>
    <cellStyle name="Millares 10 3 2" xfId="364"/>
    <cellStyle name="Millares 10 4" xfId="362"/>
    <cellStyle name="Millares 11" xfId="10"/>
    <cellStyle name="Millares 11 2" xfId="11"/>
    <cellStyle name="Millares 11 2 2" xfId="366"/>
    <cellStyle name="Millares 11 3" xfId="12"/>
    <cellStyle name="Millares 11 3 2" xfId="367"/>
    <cellStyle name="Millares 11 4" xfId="365"/>
    <cellStyle name="Millares 12" xfId="13"/>
    <cellStyle name="Millares 12 2" xfId="14"/>
    <cellStyle name="Millares 13" xfId="354"/>
    <cellStyle name="Millares 13 2" xfId="424"/>
    <cellStyle name="Millares 2" xfId="15"/>
    <cellStyle name="Millares 2 10" xfId="16"/>
    <cellStyle name="Millares 2 10 2" xfId="17"/>
    <cellStyle name="Millares 2 10 3" xfId="18"/>
    <cellStyle name="Millares 2 11" xfId="19"/>
    <cellStyle name="Millares 2 11 2" xfId="20"/>
    <cellStyle name="Millares 2 11 2 2" xfId="370"/>
    <cellStyle name="Millares 2 11 3" xfId="369"/>
    <cellStyle name="Millares 2 12" xfId="21"/>
    <cellStyle name="Millares 2 12 2" xfId="22"/>
    <cellStyle name="Millares 2 12 2 2" xfId="372"/>
    <cellStyle name="Millares 2 12 3" xfId="371"/>
    <cellStyle name="Millares 2 13" xfId="23"/>
    <cellStyle name="Millares 2 13 2" xfId="24"/>
    <cellStyle name="Millares 2 13 2 2" xfId="374"/>
    <cellStyle name="Millares 2 13 3" xfId="373"/>
    <cellStyle name="Millares 2 14" xfId="25"/>
    <cellStyle name="Millares 2 14 2" xfId="26"/>
    <cellStyle name="Millares 2 14 2 2" xfId="376"/>
    <cellStyle name="Millares 2 14 3" xfId="375"/>
    <cellStyle name="Millares 2 15" xfId="27"/>
    <cellStyle name="Millares 2 15 2" xfId="28"/>
    <cellStyle name="Millares 2 15 2 2" xfId="378"/>
    <cellStyle name="Millares 2 15 3" xfId="377"/>
    <cellStyle name="Millares 2 16" xfId="368"/>
    <cellStyle name="Millares 2 2" xfId="29"/>
    <cellStyle name="Millares 2 2 2" xfId="30"/>
    <cellStyle name="Millares 2 2 2 2" xfId="31"/>
    <cellStyle name="Millares 2 2 2 3" xfId="32"/>
    <cellStyle name="Millares 2 2 2 4" xfId="379"/>
    <cellStyle name="Millares 2 2 3" xfId="33"/>
    <cellStyle name="Millares 2 2 3 2" xfId="380"/>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2"/>
    <cellStyle name="Millares 2 6 3" xfId="48"/>
    <cellStyle name="Millares 2 6 3 2" xfId="383"/>
    <cellStyle name="Millares 2 6 4" xfId="381"/>
    <cellStyle name="Millares 2 7" xfId="49"/>
    <cellStyle name="Millares 2 8" xfId="50"/>
    <cellStyle name="Millares 2 9" xfId="51"/>
    <cellStyle name="Millares 2 9 2" xfId="52"/>
    <cellStyle name="Millares 2 9 3" xfId="53"/>
    <cellStyle name="Millares 2 9 3 2" xfId="385"/>
    <cellStyle name="Millares 2 9 4" xfId="384"/>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7"/>
    <cellStyle name="Millares 4 3" xfId="71"/>
    <cellStyle name="Millares 4 3 2" xfId="388"/>
    <cellStyle name="Millares 4 4" xfId="386"/>
    <cellStyle name="Millares 5" xfId="72"/>
    <cellStyle name="Millares 5 2" xfId="73"/>
    <cellStyle name="Millares 5 3" xfId="74"/>
    <cellStyle name="Millares 6" xfId="75"/>
    <cellStyle name="Millares 6 2" xfId="76"/>
    <cellStyle name="Millares 6 2 2" xfId="390"/>
    <cellStyle name="Millares 6 3" xfId="77"/>
    <cellStyle name="Millares 6 3 2" xfId="391"/>
    <cellStyle name="Millares 6 4" xfId="389"/>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3"/>
    <cellStyle name="Millares 9 3" xfId="88"/>
    <cellStyle name="Millares 9 3 2" xfId="394"/>
    <cellStyle name="Millares 9 4" xfId="392"/>
    <cellStyle name="Millares_Formato Evaluacion LP No. 41 Biblioteca Belen" xfId="3"/>
    <cellStyle name="Moneda [0]" xfId="426" builtinId="7"/>
    <cellStyle name="Moneda [0] 10" xfId="280"/>
    <cellStyle name="Moneda [0] 11" xfId="281"/>
    <cellStyle name="Moneda [0] 14" xfId="282"/>
    <cellStyle name="Moneda [0] 2" xfId="283"/>
    <cellStyle name="Moneda [0] 3" xfId="284"/>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5"/>
    <cellStyle name="Moneda 6" xfId="100"/>
    <cellStyle name="Moneda 6 2" xfId="101"/>
    <cellStyle name="Moneda 6 3" xfId="102"/>
    <cellStyle name="Moneda 7" xfId="103"/>
    <cellStyle name="Moneda 9" xfId="427"/>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3"/>
    <cellStyle name="Normal 12 2 3" xfId="420"/>
    <cellStyle name="Normal 12 3" xfId="352"/>
    <cellStyle name="Normal 12 3 2" xfId="422"/>
    <cellStyle name="Normal 12 4" xfId="416"/>
    <cellStyle name="Normal 13" xfId="345"/>
    <cellStyle name="Normal 14" xfId="346"/>
    <cellStyle name="Normal 14 2" xfId="349"/>
    <cellStyle name="Normal 14 2 2" xfId="419"/>
    <cellStyle name="Normal 14 3" xfId="417"/>
    <cellStyle name="Normal 15" xfId="351"/>
    <cellStyle name="Normal 15 2" xfId="358"/>
    <cellStyle name="Normal 15 2 2" xfId="425"/>
    <cellStyle name="Normal 15 3" xfId="421"/>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8"/>
    <cellStyle name="Normal 7" xfId="296"/>
    <cellStyle name="Normal 78" xfId="342"/>
    <cellStyle name="Normal 8" xfId="297"/>
    <cellStyle name="Normal 9" xfId="298"/>
    <cellStyle name="Normal_CONSOLIDADO  EVALUACIÓN LP 53 OBRA ADECUACIÓN Y MANTENIMIENTO DEL TEATRO LIDO" xfId="2"/>
    <cellStyle name="Normal_FORM20_1 2" xfId="359"/>
    <cellStyle name="Normal_Presupuesto ultimo Las Flores 2 Etapa 16-1-2010 2 2" xfId="429"/>
    <cellStyle name="Normal_SEGUROS FENIX 2" xfId="428"/>
    <cellStyle name="Notas 2" xfId="299"/>
    <cellStyle name="Notas 2 2" xfId="405"/>
    <cellStyle name="Notas 3" xfId="300"/>
    <cellStyle name="Notas 3 2" xfId="406"/>
    <cellStyle name="Notas 4" xfId="301"/>
    <cellStyle name="Notas 4 2" xfId="407"/>
    <cellStyle name="Note" xfId="302"/>
    <cellStyle name="Note 2" xfId="408"/>
    <cellStyle name="Output" xfId="303"/>
    <cellStyle name="Output 2" xfId="409"/>
    <cellStyle name="Porcentaje" xfId="357" builtinId="5"/>
    <cellStyle name="Porcentaje 2" xfId="343"/>
    <cellStyle name="Porcentual 2" xfId="140"/>
    <cellStyle name="Porcentual 2 2" xfId="141"/>
    <cellStyle name="Porcentual 2 2 2" xfId="142"/>
    <cellStyle name="Porcentual 2 2 2 2" xfId="143"/>
    <cellStyle name="Porcentual 2 2 2 3" xfId="361"/>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10"/>
    <cellStyle name="Salida 3" xfId="312"/>
    <cellStyle name="Salida 3 2" xfId="411"/>
    <cellStyle name="Salida 4" xfId="313"/>
    <cellStyle name="Salida 4 2" xfId="412"/>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3"/>
    <cellStyle name="Total 3" xfId="336"/>
    <cellStyle name="Total 3 2" xfId="414"/>
    <cellStyle name="Total 4" xfId="337"/>
    <cellStyle name="Total 4 2" xfId="415"/>
    <cellStyle name="Viñeta" xfId="338"/>
    <cellStyle name="Warning Text" xfId="339"/>
  </cellStyles>
  <dxfs count="2">
    <dxf>
      <font>
        <color theme="1"/>
      </font>
      <fill>
        <patternFill>
          <bgColor rgb="FFFF0000"/>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820154</xdr:colOff>
      <xdr:row>2</xdr:row>
      <xdr:rowOff>19050</xdr:rowOff>
    </xdr:to>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xdr:colOff>
      <xdr:row>0</xdr:row>
      <xdr:rowOff>15875</xdr:rowOff>
    </xdr:from>
    <xdr:to>
      <xdr:col>1</xdr:col>
      <xdr:colOff>49737</xdr:colOff>
      <xdr:row>2</xdr:row>
      <xdr:rowOff>164041</xdr:rowOff>
    </xdr:to>
    <xdr:pic>
      <xdr:nvPicPr>
        <xdr:cNvPr id="3"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15875"/>
          <a:ext cx="811737"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149680</xdr:colOff>
      <xdr:row>0</xdr:row>
      <xdr:rowOff>74120</xdr:rowOff>
    </xdr:from>
    <xdr:to>
      <xdr:col>0</xdr:col>
      <xdr:colOff>1006930</xdr:colOff>
      <xdr:row>2</xdr:row>
      <xdr:rowOff>80988</xdr:rowOff>
    </xdr:to>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74120"/>
          <a:ext cx="857250" cy="1081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79924</xdr:colOff>
      <xdr:row>0</xdr:row>
      <xdr:rowOff>39996</xdr:rowOff>
    </xdr:from>
    <xdr:ext cx="915544" cy="1129417"/>
    <xdr:pic>
      <xdr:nvPicPr>
        <xdr:cNvPr id="3"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24" y="39996"/>
          <a:ext cx="915544" cy="1129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78187</xdr:colOff>
      <xdr:row>0</xdr:row>
      <xdr:rowOff>48900</xdr:rowOff>
    </xdr:from>
    <xdr:ext cx="829490" cy="1023260"/>
    <xdr:pic>
      <xdr:nvPicPr>
        <xdr:cNvPr id="3"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87" y="48900"/>
          <a:ext cx="829490" cy="1023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107749</xdr:colOff>
      <xdr:row>0</xdr:row>
      <xdr:rowOff>31654</xdr:rowOff>
    </xdr:from>
    <xdr:ext cx="811133" cy="1000615"/>
    <xdr:pic>
      <xdr:nvPicPr>
        <xdr:cNvPr id="2" name="3 Imagen" descr="log-udea2.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749" y="31654"/>
          <a:ext cx="811133" cy="100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20Bloque_09\Laboratorio%20de%20Psicologia-%20Bloque%209\Presupuesto%20Oficial\Presupuesto%20Oficial_B09_Lab.Psicologia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MULACI&#211;NEDIFICIO.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iuadmin\Downloads\ANEXOS\1.%20Formato%20de%20presentaci&#243;n%20de%20la%20Propuesta%20econ&#243;mica\Anexo%201.%20Formato%20de%20presentaci&#243;n%20de%20la%20propuesta%20econ&#243;m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 Nivel 1"/>
      <sheetName val="F.P. Profesional Nivel 2"/>
      <sheetName val="F.P. Profesional Nivel 3"/>
      <sheetName val="F.P. Mano de Obra"/>
      <sheetName val="Analisis A.I.U."/>
      <sheetName val="A.P.U."/>
      <sheetName val="Presupuesto Consolidado"/>
      <sheetName val="Memorias de Calculo Cantidades"/>
      <sheetName val="F.P. Profesionales"/>
      <sheetName val="MA"/>
      <sheetName val="EQ"/>
    </sheetNames>
    <sheetDataSet>
      <sheetData sheetId="0">
        <row r="18">
          <cell r="H18">
            <v>2071262.3695850959</v>
          </cell>
        </row>
      </sheetData>
      <sheetData sheetId="1" refreshError="1"/>
      <sheetData sheetId="2" refreshError="1"/>
      <sheetData sheetId="3" refreshError="1"/>
      <sheetData sheetId="4">
        <row r="1">
          <cell r="G1">
            <v>737717</v>
          </cell>
        </row>
      </sheetData>
      <sheetData sheetId="5">
        <row r="3">
          <cell r="D3" t="str">
            <v>Andamio  multidireccional certificado de( 1.4 x1.4 m, altura de plataforma 2 m)</v>
          </cell>
        </row>
      </sheetData>
      <sheetData sheetId="6">
        <row r="2">
          <cell r="H2">
            <v>0</v>
          </cell>
        </row>
        <row r="3">
          <cell r="H3">
            <v>0</v>
          </cell>
        </row>
        <row r="4">
          <cell r="H4">
            <v>0</v>
          </cell>
        </row>
        <row r="5">
          <cell r="H5">
            <v>0</v>
          </cell>
        </row>
        <row r="6">
          <cell r="H6" t="str">
            <v>Consumo (HM)</v>
          </cell>
        </row>
        <row r="7">
          <cell r="H7">
            <v>0.05</v>
          </cell>
        </row>
        <row r="8">
          <cell r="H8">
            <v>1</v>
          </cell>
        </row>
        <row r="9">
          <cell r="H9">
            <v>0</v>
          </cell>
        </row>
        <row r="10">
          <cell r="H10">
            <v>0</v>
          </cell>
        </row>
        <row r="11">
          <cell r="H11" t="str">
            <v>Sub-total</v>
          </cell>
        </row>
        <row r="12">
          <cell r="H12">
            <v>0</v>
          </cell>
        </row>
        <row r="13">
          <cell r="H13" t="str">
            <v>Cantidad (se considera desperdicio del 3%)</v>
          </cell>
        </row>
        <row r="14">
          <cell r="H14">
            <v>0</v>
          </cell>
        </row>
        <row r="15">
          <cell r="H15">
            <v>0</v>
          </cell>
        </row>
        <row r="16">
          <cell r="H16" t="str">
            <v>Sub-total</v>
          </cell>
        </row>
        <row r="17">
          <cell r="H17">
            <v>0</v>
          </cell>
        </row>
        <row r="18">
          <cell r="H18" t="str">
            <v>Consumo</v>
          </cell>
        </row>
        <row r="19">
          <cell r="H19">
            <v>0.3</v>
          </cell>
        </row>
        <row r="20">
          <cell r="H20" t="str">
            <v>Sub-total</v>
          </cell>
        </row>
        <row r="21">
          <cell r="H21">
            <v>0</v>
          </cell>
        </row>
        <row r="22">
          <cell r="H22" t="str">
            <v>Consumo (HC)</v>
          </cell>
        </row>
        <row r="23">
          <cell r="H23">
            <v>1.1000000000000001</v>
          </cell>
        </row>
        <row r="24">
          <cell r="H24">
            <v>1.1000000000000001</v>
          </cell>
        </row>
        <row r="25">
          <cell r="H25">
            <v>0</v>
          </cell>
        </row>
        <row r="26">
          <cell r="H26">
            <v>0</v>
          </cell>
        </row>
        <row r="27">
          <cell r="H27">
            <v>0</v>
          </cell>
        </row>
        <row r="28">
          <cell r="H28">
            <v>0</v>
          </cell>
        </row>
        <row r="29">
          <cell r="H29" t="str">
            <v>Consumo (HM)</v>
          </cell>
        </row>
        <row r="30">
          <cell r="H30">
            <v>0.05</v>
          </cell>
        </row>
        <row r="31">
          <cell r="H31">
            <v>0</v>
          </cell>
        </row>
        <row r="32">
          <cell r="H32">
            <v>0</v>
          </cell>
        </row>
        <row r="33">
          <cell r="H33">
            <v>0</v>
          </cell>
        </row>
        <row r="34">
          <cell r="H34" t="str">
            <v>Sub-total</v>
          </cell>
        </row>
        <row r="35">
          <cell r="H35">
            <v>0</v>
          </cell>
        </row>
        <row r="36">
          <cell r="H36" t="str">
            <v>Cantidad (se considera desperdicio del 3%)</v>
          </cell>
        </row>
        <row r="37">
          <cell r="H37">
            <v>0</v>
          </cell>
        </row>
        <row r="38">
          <cell r="H38">
            <v>0</v>
          </cell>
        </row>
        <row r="39">
          <cell r="H39" t="str">
            <v>Sub-total</v>
          </cell>
        </row>
        <row r="40">
          <cell r="H40">
            <v>0</v>
          </cell>
        </row>
        <row r="41">
          <cell r="H41" t="str">
            <v>Consumo</v>
          </cell>
        </row>
        <row r="42">
          <cell r="H42">
            <v>1</v>
          </cell>
        </row>
        <row r="43">
          <cell r="H43" t="str">
            <v>Sub-total</v>
          </cell>
        </row>
        <row r="44">
          <cell r="H44">
            <v>0</v>
          </cell>
        </row>
        <row r="45">
          <cell r="H45" t="str">
            <v>Consumo (HC)</v>
          </cell>
        </row>
        <row r="46">
          <cell r="H46">
            <v>1.8</v>
          </cell>
        </row>
        <row r="47">
          <cell r="H47">
            <v>1.8</v>
          </cell>
        </row>
        <row r="48">
          <cell r="H48">
            <v>0</v>
          </cell>
        </row>
        <row r="49">
          <cell r="H49">
            <v>0</v>
          </cell>
        </row>
        <row r="50">
          <cell r="H50">
            <v>0</v>
          </cell>
        </row>
        <row r="51">
          <cell r="H51">
            <v>0</v>
          </cell>
        </row>
        <row r="52">
          <cell r="H52" t="str">
            <v>Consumo (HM)</v>
          </cell>
        </row>
        <row r="53">
          <cell r="H53">
            <v>0.05</v>
          </cell>
        </row>
        <row r="54">
          <cell r="H54">
            <v>0</v>
          </cell>
        </row>
        <row r="55">
          <cell r="H55">
            <v>0</v>
          </cell>
        </row>
        <row r="56">
          <cell r="H56">
            <v>0</v>
          </cell>
        </row>
        <row r="57">
          <cell r="H57" t="str">
            <v>Sub-total</v>
          </cell>
        </row>
        <row r="58">
          <cell r="H58">
            <v>0</v>
          </cell>
        </row>
        <row r="59">
          <cell r="H59" t="str">
            <v>Cantidad (se considera desperdicio del 3%)</v>
          </cell>
        </row>
        <row r="60">
          <cell r="H60">
            <v>0</v>
          </cell>
        </row>
        <row r="61">
          <cell r="H61">
            <v>0</v>
          </cell>
        </row>
        <row r="62">
          <cell r="H62" t="str">
            <v>Sub-total</v>
          </cell>
        </row>
        <row r="63">
          <cell r="H63">
            <v>0</v>
          </cell>
        </row>
        <row r="64">
          <cell r="H64" t="str">
            <v>Consumo</v>
          </cell>
        </row>
        <row r="65">
          <cell r="H65">
            <v>1</v>
          </cell>
        </row>
        <row r="66">
          <cell r="H66" t="str">
            <v>Sub-total</v>
          </cell>
        </row>
        <row r="67">
          <cell r="H67">
            <v>0</v>
          </cell>
        </row>
        <row r="68">
          <cell r="H68" t="str">
            <v>Consumo (HC)</v>
          </cell>
        </row>
        <row r="69">
          <cell r="H69">
            <v>1</v>
          </cell>
        </row>
        <row r="70">
          <cell r="H70">
            <v>1</v>
          </cell>
        </row>
        <row r="71">
          <cell r="H71">
            <v>0</v>
          </cell>
        </row>
        <row r="72">
          <cell r="H72">
            <v>0</v>
          </cell>
        </row>
        <row r="73">
          <cell r="H73">
            <v>0</v>
          </cell>
        </row>
        <row r="74">
          <cell r="H74">
            <v>0</v>
          </cell>
        </row>
        <row r="75">
          <cell r="H75" t="str">
            <v>Consumo (HM)</v>
          </cell>
        </row>
        <row r="76">
          <cell r="H76">
            <v>0.05</v>
          </cell>
        </row>
        <row r="77">
          <cell r="H77">
            <v>0</v>
          </cell>
        </row>
        <row r="78">
          <cell r="H78">
            <v>0</v>
          </cell>
        </row>
        <row r="79">
          <cell r="H79" t="str">
            <v>Sub-total</v>
          </cell>
        </row>
        <row r="80">
          <cell r="H80">
            <v>0</v>
          </cell>
        </row>
        <row r="81">
          <cell r="H81" t="str">
            <v>Cantidad (se considera desperdicio del 3%)</v>
          </cell>
        </row>
        <row r="82">
          <cell r="H82">
            <v>0</v>
          </cell>
        </row>
        <row r="83">
          <cell r="H83">
            <v>0</v>
          </cell>
        </row>
        <row r="84">
          <cell r="H84" t="str">
            <v>Sub-total</v>
          </cell>
        </row>
        <row r="85">
          <cell r="H85">
            <v>0</v>
          </cell>
        </row>
        <row r="86">
          <cell r="H86" t="str">
            <v>Consumo</v>
          </cell>
        </row>
        <row r="87">
          <cell r="H87">
            <v>1</v>
          </cell>
        </row>
        <row r="88">
          <cell r="H88" t="str">
            <v>Sub-total</v>
          </cell>
        </row>
        <row r="89">
          <cell r="H89">
            <v>0</v>
          </cell>
        </row>
        <row r="90">
          <cell r="H90" t="str">
            <v>Consumo (HC)</v>
          </cell>
        </row>
        <row r="91">
          <cell r="H91">
            <v>1.5</v>
          </cell>
        </row>
        <row r="92">
          <cell r="H92">
            <v>1.5</v>
          </cell>
        </row>
        <row r="93">
          <cell r="H93">
            <v>0</v>
          </cell>
        </row>
        <row r="94">
          <cell r="H94">
            <v>0</v>
          </cell>
        </row>
        <row r="95">
          <cell r="H95">
            <v>0</v>
          </cell>
        </row>
        <row r="96">
          <cell r="H96">
            <v>0</v>
          </cell>
        </row>
        <row r="97">
          <cell r="H97" t="str">
            <v>Consumo (HM)</v>
          </cell>
        </row>
        <row r="98">
          <cell r="H98">
            <v>0.05</v>
          </cell>
        </row>
        <row r="99">
          <cell r="H99">
            <v>0</v>
          </cell>
        </row>
        <row r="100">
          <cell r="H100">
            <v>0</v>
          </cell>
        </row>
        <row r="101">
          <cell r="H101" t="str">
            <v>Sub-total</v>
          </cell>
        </row>
        <row r="102">
          <cell r="H102">
            <v>0</v>
          </cell>
        </row>
        <row r="103">
          <cell r="H103" t="str">
            <v>Cantidad (se considera desperdicio del 3%)</v>
          </cell>
        </row>
        <row r="104">
          <cell r="H104">
            <v>0</v>
          </cell>
        </row>
        <row r="105">
          <cell r="H105">
            <v>0</v>
          </cell>
        </row>
        <row r="106">
          <cell r="H106" t="str">
            <v>Sub-total</v>
          </cell>
        </row>
        <row r="107">
          <cell r="H107">
            <v>0</v>
          </cell>
        </row>
        <row r="108">
          <cell r="H108" t="str">
            <v>Consumo</v>
          </cell>
        </row>
        <row r="109">
          <cell r="H109">
            <v>1</v>
          </cell>
        </row>
        <row r="110">
          <cell r="H110" t="str">
            <v>Sub-total</v>
          </cell>
        </row>
        <row r="111">
          <cell r="H111">
            <v>0</v>
          </cell>
        </row>
        <row r="112">
          <cell r="H112" t="str">
            <v>Consumo (HC)</v>
          </cell>
        </row>
        <row r="113">
          <cell r="H113">
            <v>1.5</v>
          </cell>
        </row>
        <row r="114">
          <cell r="H114">
            <v>1.5</v>
          </cell>
        </row>
        <row r="115">
          <cell r="H115">
            <v>0</v>
          </cell>
        </row>
        <row r="116">
          <cell r="H116">
            <v>0</v>
          </cell>
        </row>
        <row r="117">
          <cell r="H117">
            <v>0</v>
          </cell>
        </row>
        <row r="118">
          <cell r="H118">
            <v>0</v>
          </cell>
        </row>
        <row r="119">
          <cell r="H119" t="str">
            <v>Consumo (HM)</v>
          </cell>
        </row>
        <row r="120">
          <cell r="H120">
            <v>0.05</v>
          </cell>
        </row>
        <row r="121">
          <cell r="H121">
            <v>0</v>
          </cell>
        </row>
        <row r="122">
          <cell r="H122">
            <v>0</v>
          </cell>
        </row>
        <row r="123">
          <cell r="H123" t="str">
            <v>Sub-total</v>
          </cell>
        </row>
        <row r="124">
          <cell r="H124">
            <v>0</v>
          </cell>
        </row>
        <row r="125">
          <cell r="H125" t="str">
            <v>Cantidad (se considera desperdicio del 3%)</v>
          </cell>
        </row>
        <row r="126">
          <cell r="H126">
            <v>0</v>
          </cell>
        </row>
        <row r="127">
          <cell r="H127">
            <v>0</v>
          </cell>
        </row>
        <row r="128">
          <cell r="H128" t="str">
            <v>Sub-total</v>
          </cell>
        </row>
        <row r="129">
          <cell r="H129">
            <v>0</v>
          </cell>
        </row>
        <row r="130">
          <cell r="H130" t="str">
            <v>Consumo</v>
          </cell>
        </row>
        <row r="131">
          <cell r="H131">
            <v>1</v>
          </cell>
        </row>
        <row r="132">
          <cell r="H132" t="str">
            <v>Sub-total</v>
          </cell>
        </row>
        <row r="133">
          <cell r="H133">
            <v>0</v>
          </cell>
        </row>
        <row r="134">
          <cell r="H134" t="str">
            <v>Consumo (HC)</v>
          </cell>
        </row>
        <row r="135">
          <cell r="H135">
            <v>1.5</v>
          </cell>
        </row>
        <row r="136">
          <cell r="H136">
            <v>1.5</v>
          </cell>
        </row>
        <row r="137">
          <cell r="H137">
            <v>0</v>
          </cell>
        </row>
        <row r="138">
          <cell r="H138">
            <v>0</v>
          </cell>
        </row>
        <row r="139">
          <cell r="H139">
            <v>0</v>
          </cell>
        </row>
        <row r="140">
          <cell r="H140">
            <v>0</v>
          </cell>
        </row>
        <row r="141">
          <cell r="H141" t="str">
            <v>Consumo (HM)</v>
          </cell>
        </row>
        <row r="142">
          <cell r="H142">
            <v>0.05</v>
          </cell>
        </row>
        <row r="143">
          <cell r="H143">
            <v>0</v>
          </cell>
        </row>
        <row r="144">
          <cell r="H144">
            <v>0</v>
          </cell>
        </row>
        <row r="145">
          <cell r="H145" t="str">
            <v>Sub-total</v>
          </cell>
        </row>
        <row r="146">
          <cell r="H146">
            <v>0</v>
          </cell>
        </row>
        <row r="147">
          <cell r="H147" t="str">
            <v>Cantidad (se considera desperdicio del 3%)</v>
          </cell>
        </row>
        <row r="148">
          <cell r="H148">
            <v>0</v>
          </cell>
        </row>
        <row r="149">
          <cell r="H149">
            <v>0</v>
          </cell>
        </row>
        <row r="150">
          <cell r="H150" t="str">
            <v>Sub-total</v>
          </cell>
        </row>
        <row r="151">
          <cell r="H151">
            <v>0</v>
          </cell>
        </row>
        <row r="152">
          <cell r="H152" t="str">
            <v>Consumo</v>
          </cell>
        </row>
        <row r="153">
          <cell r="H153">
            <v>0.5</v>
          </cell>
        </row>
        <row r="154">
          <cell r="H154" t="str">
            <v>Sub-total</v>
          </cell>
        </row>
        <row r="155">
          <cell r="H155">
            <v>0</v>
          </cell>
        </row>
        <row r="156">
          <cell r="H156" t="str">
            <v>Consumo (HC)</v>
          </cell>
        </row>
        <row r="157">
          <cell r="H157">
            <v>1.5</v>
          </cell>
        </row>
        <row r="158">
          <cell r="H158">
            <v>1.5</v>
          </cell>
        </row>
        <row r="159">
          <cell r="H159">
            <v>0</v>
          </cell>
        </row>
        <row r="160">
          <cell r="H160">
            <v>0</v>
          </cell>
        </row>
        <row r="161">
          <cell r="H161">
            <v>0</v>
          </cell>
        </row>
        <row r="162">
          <cell r="H162">
            <v>0</v>
          </cell>
        </row>
        <row r="163">
          <cell r="H163" t="str">
            <v>Consumo (HM)</v>
          </cell>
        </row>
        <row r="164">
          <cell r="H164">
            <v>0.05</v>
          </cell>
        </row>
        <row r="165">
          <cell r="H165">
            <v>0</v>
          </cell>
        </row>
        <row r="166">
          <cell r="H166">
            <v>0</v>
          </cell>
        </row>
        <row r="167">
          <cell r="H167" t="str">
            <v>Sub-total</v>
          </cell>
        </row>
        <row r="168">
          <cell r="H168">
            <v>0</v>
          </cell>
        </row>
        <row r="169">
          <cell r="H169" t="str">
            <v>Cantidad (se considera desperdicio del 3%)</v>
          </cell>
        </row>
        <row r="170">
          <cell r="H170">
            <v>0</v>
          </cell>
        </row>
        <row r="171">
          <cell r="H171">
            <v>0</v>
          </cell>
        </row>
        <row r="172">
          <cell r="H172" t="str">
            <v>Sub-total</v>
          </cell>
        </row>
        <row r="173">
          <cell r="H173">
            <v>0</v>
          </cell>
        </row>
        <row r="174">
          <cell r="H174" t="str">
            <v>Consumo</v>
          </cell>
        </row>
        <row r="175">
          <cell r="H175">
            <v>0.5</v>
          </cell>
        </row>
        <row r="176">
          <cell r="H176" t="str">
            <v>Sub-total</v>
          </cell>
        </row>
        <row r="177">
          <cell r="H177">
            <v>0</v>
          </cell>
        </row>
        <row r="178">
          <cell r="H178" t="str">
            <v>Consumo (HC)</v>
          </cell>
        </row>
        <row r="179">
          <cell r="H179">
            <v>1.2</v>
          </cell>
        </row>
        <row r="180">
          <cell r="H180">
            <v>1.2</v>
          </cell>
        </row>
        <row r="181">
          <cell r="H181">
            <v>0</v>
          </cell>
        </row>
        <row r="182">
          <cell r="H182">
            <v>0</v>
          </cell>
        </row>
        <row r="183">
          <cell r="H183">
            <v>0</v>
          </cell>
        </row>
        <row r="184">
          <cell r="H184">
            <v>0</v>
          </cell>
        </row>
        <row r="185">
          <cell r="H185" t="str">
            <v>Consumo (HM)</v>
          </cell>
        </row>
        <row r="186">
          <cell r="H186">
            <v>0.05</v>
          </cell>
        </row>
        <row r="187">
          <cell r="H187">
            <v>0</v>
          </cell>
        </row>
        <row r="188">
          <cell r="H188">
            <v>0</v>
          </cell>
        </row>
        <row r="189">
          <cell r="H189" t="str">
            <v>Sub-total</v>
          </cell>
        </row>
        <row r="190">
          <cell r="H190">
            <v>0</v>
          </cell>
        </row>
        <row r="191">
          <cell r="H191" t="str">
            <v>Cantidad (se considera desperdicio del 3%)</v>
          </cell>
        </row>
        <row r="192">
          <cell r="H192">
            <v>0</v>
          </cell>
        </row>
        <row r="193">
          <cell r="H193">
            <v>0</v>
          </cell>
        </row>
        <row r="194">
          <cell r="H194" t="str">
            <v>Sub-total</v>
          </cell>
        </row>
        <row r="195">
          <cell r="H195">
            <v>0</v>
          </cell>
        </row>
        <row r="196">
          <cell r="H196" t="str">
            <v>Consumo</v>
          </cell>
        </row>
        <row r="197">
          <cell r="H197">
            <v>1</v>
          </cell>
        </row>
        <row r="198">
          <cell r="H198" t="str">
            <v>Sub-total</v>
          </cell>
        </row>
        <row r="199">
          <cell r="H199">
            <v>0</v>
          </cell>
        </row>
        <row r="200">
          <cell r="H200" t="str">
            <v>Consumo (HC)</v>
          </cell>
        </row>
        <row r="201">
          <cell r="H201">
            <v>0</v>
          </cell>
        </row>
        <row r="202">
          <cell r="H202">
            <v>1</v>
          </cell>
        </row>
        <row r="203">
          <cell r="H203">
            <v>0</v>
          </cell>
        </row>
        <row r="204">
          <cell r="H204">
            <v>0</v>
          </cell>
        </row>
        <row r="205">
          <cell r="H205">
            <v>0</v>
          </cell>
        </row>
        <row r="206">
          <cell r="H206">
            <v>0</v>
          </cell>
        </row>
        <row r="207">
          <cell r="H207" t="str">
            <v>Consumo (HM)</v>
          </cell>
        </row>
        <row r="208">
          <cell r="H208">
            <v>0.05</v>
          </cell>
        </row>
        <row r="209">
          <cell r="H209">
            <v>0</v>
          </cell>
        </row>
        <row r="210">
          <cell r="H210">
            <v>0</v>
          </cell>
        </row>
        <row r="211">
          <cell r="H211" t="str">
            <v>Sub-total</v>
          </cell>
        </row>
        <row r="212">
          <cell r="H212">
            <v>0</v>
          </cell>
        </row>
        <row r="213">
          <cell r="H213" t="str">
            <v>Cantidad (se considera desperdicio del 3%)</v>
          </cell>
        </row>
        <row r="214">
          <cell r="H214">
            <v>0</v>
          </cell>
        </row>
        <row r="215">
          <cell r="H215">
            <v>0</v>
          </cell>
        </row>
        <row r="216">
          <cell r="H216" t="str">
            <v>Sub-total</v>
          </cell>
        </row>
        <row r="217">
          <cell r="H217">
            <v>0</v>
          </cell>
        </row>
        <row r="218">
          <cell r="H218" t="str">
            <v>Consumo</v>
          </cell>
        </row>
        <row r="219">
          <cell r="H219">
            <v>1</v>
          </cell>
        </row>
        <row r="220">
          <cell r="H220" t="str">
            <v>Sub-total</v>
          </cell>
        </row>
        <row r="221">
          <cell r="H221">
            <v>0</v>
          </cell>
        </row>
        <row r="222">
          <cell r="H222" t="str">
            <v>Consumo (HC)</v>
          </cell>
        </row>
        <row r="223">
          <cell r="H223">
            <v>1.2</v>
          </cell>
        </row>
        <row r="224">
          <cell r="H224">
            <v>1.2</v>
          </cell>
        </row>
        <row r="225">
          <cell r="H225">
            <v>0</v>
          </cell>
        </row>
        <row r="226">
          <cell r="H226">
            <v>0</v>
          </cell>
        </row>
        <row r="227">
          <cell r="H227">
            <v>0</v>
          </cell>
        </row>
        <row r="228">
          <cell r="H228">
            <v>0</v>
          </cell>
        </row>
        <row r="229">
          <cell r="H229" t="str">
            <v>Consumo (HM)</v>
          </cell>
        </row>
        <row r="230">
          <cell r="H230">
            <v>0.05</v>
          </cell>
        </row>
        <row r="231">
          <cell r="H231">
            <v>0</v>
          </cell>
        </row>
        <row r="232">
          <cell r="H232">
            <v>0</v>
          </cell>
        </row>
        <row r="233">
          <cell r="H233" t="str">
            <v>Sub-total</v>
          </cell>
        </row>
        <row r="234">
          <cell r="H234">
            <v>0</v>
          </cell>
        </row>
        <row r="235">
          <cell r="H235" t="str">
            <v>Cantidad (se considera desperdicio del 3%)</v>
          </cell>
        </row>
        <row r="236">
          <cell r="H236">
            <v>0</v>
          </cell>
        </row>
        <row r="237">
          <cell r="H237">
            <v>0</v>
          </cell>
        </row>
        <row r="238">
          <cell r="H238" t="str">
            <v>Sub-total</v>
          </cell>
        </row>
        <row r="239">
          <cell r="H239">
            <v>0</v>
          </cell>
        </row>
        <row r="240">
          <cell r="H240" t="str">
            <v>Consumo</v>
          </cell>
        </row>
        <row r="241">
          <cell r="H241">
            <v>1</v>
          </cell>
        </row>
        <row r="242">
          <cell r="H242" t="str">
            <v>Sub-total</v>
          </cell>
        </row>
        <row r="243">
          <cell r="H243">
            <v>0</v>
          </cell>
        </row>
        <row r="244">
          <cell r="H244" t="str">
            <v>Consumo (HC)</v>
          </cell>
        </row>
        <row r="245">
          <cell r="H245">
            <v>1.5</v>
          </cell>
        </row>
        <row r="246">
          <cell r="H246">
            <v>1.5</v>
          </cell>
        </row>
        <row r="247">
          <cell r="H247">
            <v>0</v>
          </cell>
        </row>
        <row r="248">
          <cell r="H248">
            <v>0</v>
          </cell>
        </row>
        <row r="249">
          <cell r="H249">
            <v>0</v>
          </cell>
        </row>
        <row r="250">
          <cell r="H250">
            <v>0</v>
          </cell>
        </row>
        <row r="251">
          <cell r="H251" t="str">
            <v>Consumo (HM)</v>
          </cell>
        </row>
        <row r="252">
          <cell r="H252">
            <v>0.05</v>
          </cell>
        </row>
        <row r="253">
          <cell r="H253">
            <v>0</v>
          </cell>
        </row>
        <row r="254">
          <cell r="H254">
            <v>0</v>
          </cell>
        </row>
        <row r="255">
          <cell r="H255" t="str">
            <v>Sub-total</v>
          </cell>
        </row>
        <row r="256">
          <cell r="H256">
            <v>0</v>
          </cell>
        </row>
        <row r="257">
          <cell r="H257" t="str">
            <v>Cantidad (se considera desperdicio del 3%)</v>
          </cell>
        </row>
        <row r="258">
          <cell r="H258">
            <v>0</v>
          </cell>
        </row>
        <row r="259">
          <cell r="H259">
            <v>0</v>
          </cell>
        </row>
        <row r="260">
          <cell r="H260" t="str">
            <v>Sub-total</v>
          </cell>
        </row>
        <row r="261">
          <cell r="H261">
            <v>0</v>
          </cell>
        </row>
        <row r="262">
          <cell r="H262" t="str">
            <v>Consumo</v>
          </cell>
        </row>
        <row r="263">
          <cell r="H263">
            <v>1</v>
          </cell>
        </row>
        <row r="264">
          <cell r="H264" t="str">
            <v>Sub-total</v>
          </cell>
        </row>
        <row r="265">
          <cell r="H265">
            <v>0</v>
          </cell>
        </row>
        <row r="266">
          <cell r="H266" t="str">
            <v>Consumo (HC)</v>
          </cell>
        </row>
        <row r="267">
          <cell r="H267">
            <v>1</v>
          </cell>
        </row>
        <row r="268">
          <cell r="H268">
            <v>1</v>
          </cell>
        </row>
        <row r="269">
          <cell r="H269">
            <v>0</v>
          </cell>
        </row>
        <row r="270">
          <cell r="H270">
            <v>0</v>
          </cell>
        </row>
        <row r="271">
          <cell r="H271">
            <v>0</v>
          </cell>
        </row>
        <row r="272">
          <cell r="H272">
            <v>0</v>
          </cell>
        </row>
        <row r="273">
          <cell r="H273" t="str">
            <v>Consumo (HM)</v>
          </cell>
        </row>
        <row r="274">
          <cell r="H274">
            <v>0.05</v>
          </cell>
        </row>
        <row r="275">
          <cell r="H275">
            <v>0</v>
          </cell>
        </row>
        <row r="276">
          <cell r="H276">
            <v>0</v>
          </cell>
        </row>
        <row r="277">
          <cell r="H277" t="str">
            <v>Sub-total</v>
          </cell>
        </row>
        <row r="278">
          <cell r="H278">
            <v>0</v>
          </cell>
        </row>
        <row r="279">
          <cell r="H279" t="str">
            <v>Cantidad (se considera desperdicio del 3%)</v>
          </cell>
        </row>
        <row r="280">
          <cell r="H280">
            <v>0</v>
          </cell>
        </row>
        <row r="281">
          <cell r="H281">
            <v>0</v>
          </cell>
        </row>
        <row r="282">
          <cell r="H282" t="str">
            <v>Sub-total</v>
          </cell>
        </row>
        <row r="283">
          <cell r="H283">
            <v>0</v>
          </cell>
        </row>
        <row r="284">
          <cell r="H284" t="str">
            <v>Consumo</v>
          </cell>
        </row>
        <row r="285">
          <cell r="H285">
            <v>1</v>
          </cell>
        </row>
        <row r="286">
          <cell r="H286" t="str">
            <v>Sub-total</v>
          </cell>
        </row>
        <row r="287">
          <cell r="H287">
            <v>0</v>
          </cell>
        </row>
        <row r="288">
          <cell r="H288" t="str">
            <v>Consumo (HC)</v>
          </cell>
        </row>
        <row r="289">
          <cell r="H289">
            <v>1</v>
          </cell>
        </row>
        <row r="290">
          <cell r="H290">
            <v>1</v>
          </cell>
        </row>
        <row r="291">
          <cell r="H291">
            <v>0</v>
          </cell>
        </row>
        <row r="292">
          <cell r="H292">
            <v>0</v>
          </cell>
        </row>
        <row r="293">
          <cell r="H293">
            <v>0</v>
          </cell>
        </row>
        <row r="294">
          <cell r="H294">
            <v>0</v>
          </cell>
        </row>
        <row r="295">
          <cell r="H295" t="str">
            <v>Consumo (HM)</v>
          </cell>
        </row>
        <row r="296">
          <cell r="H296">
            <v>0.05</v>
          </cell>
        </row>
        <row r="297">
          <cell r="H297">
            <v>1</v>
          </cell>
        </row>
        <row r="298">
          <cell r="H298">
            <v>0</v>
          </cell>
        </row>
        <row r="299">
          <cell r="H299" t="str">
            <v>Sub-total</v>
          </cell>
        </row>
        <row r="300">
          <cell r="H300">
            <v>0</v>
          </cell>
        </row>
        <row r="301">
          <cell r="H301" t="str">
            <v>Cantidad (se considera desperdicio del 3%)</v>
          </cell>
        </row>
        <row r="302">
          <cell r="H302">
            <v>0</v>
          </cell>
        </row>
        <row r="303">
          <cell r="H303">
            <v>0</v>
          </cell>
        </row>
        <row r="304">
          <cell r="H304" t="str">
            <v>Sub-total</v>
          </cell>
        </row>
        <row r="305">
          <cell r="H305">
            <v>0</v>
          </cell>
        </row>
        <row r="306">
          <cell r="H306" t="str">
            <v>Consumo</v>
          </cell>
        </row>
        <row r="307">
          <cell r="H307">
            <v>1</v>
          </cell>
        </row>
        <row r="308">
          <cell r="H308" t="str">
            <v>Sub-total</v>
          </cell>
        </row>
        <row r="309">
          <cell r="H309">
            <v>0</v>
          </cell>
        </row>
        <row r="310">
          <cell r="H310" t="str">
            <v>Consumo (HC)</v>
          </cell>
        </row>
        <row r="311">
          <cell r="H311">
            <v>0</v>
          </cell>
        </row>
        <row r="312">
          <cell r="H312">
            <v>1.5</v>
          </cell>
        </row>
        <row r="313">
          <cell r="H313">
            <v>0</v>
          </cell>
        </row>
        <row r="314">
          <cell r="H314">
            <v>0</v>
          </cell>
        </row>
        <row r="315">
          <cell r="H315">
            <v>0</v>
          </cell>
        </row>
        <row r="316">
          <cell r="H316">
            <v>0</v>
          </cell>
        </row>
        <row r="317">
          <cell r="H317" t="str">
            <v>Consumo (HM)</v>
          </cell>
        </row>
        <row r="318">
          <cell r="H318">
            <v>0.05</v>
          </cell>
        </row>
        <row r="319">
          <cell r="H319">
            <v>0</v>
          </cell>
        </row>
        <row r="320">
          <cell r="H320">
            <v>0</v>
          </cell>
        </row>
        <row r="321">
          <cell r="H321" t="str">
            <v>Sub-total</v>
          </cell>
        </row>
        <row r="322">
          <cell r="H322">
            <v>0</v>
          </cell>
        </row>
        <row r="323">
          <cell r="H323" t="str">
            <v>Cantidad (se considera desperdicio del 3%)</v>
          </cell>
        </row>
        <row r="324">
          <cell r="H324">
            <v>0</v>
          </cell>
        </row>
        <row r="325">
          <cell r="H325">
            <v>0</v>
          </cell>
        </row>
        <row r="326">
          <cell r="H326" t="str">
            <v>Sub-total</v>
          </cell>
        </row>
        <row r="327">
          <cell r="H327">
            <v>0</v>
          </cell>
        </row>
        <row r="328">
          <cell r="H328" t="str">
            <v>Consumo</v>
          </cell>
        </row>
        <row r="329">
          <cell r="H329">
            <v>1.3</v>
          </cell>
        </row>
        <row r="330">
          <cell r="H330" t="str">
            <v>Sub-total</v>
          </cell>
        </row>
        <row r="331">
          <cell r="H331">
            <v>0</v>
          </cell>
        </row>
        <row r="332">
          <cell r="H332" t="str">
            <v>Consumo (HC)</v>
          </cell>
        </row>
        <row r="333">
          <cell r="H333">
            <v>0</v>
          </cell>
        </row>
        <row r="334">
          <cell r="H334">
            <v>0.12609269019278599</v>
          </cell>
        </row>
        <row r="335">
          <cell r="H335">
            <v>0</v>
          </cell>
        </row>
        <row r="336">
          <cell r="H336">
            <v>0</v>
          </cell>
        </row>
        <row r="337">
          <cell r="H337">
            <v>0</v>
          </cell>
        </row>
        <row r="338">
          <cell r="H338">
            <v>0</v>
          </cell>
        </row>
        <row r="339">
          <cell r="H339" t="str">
            <v>Consumo (HM)</v>
          </cell>
        </row>
        <row r="340">
          <cell r="H340">
            <v>0.05</v>
          </cell>
        </row>
        <row r="341">
          <cell r="H341">
            <v>0</v>
          </cell>
        </row>
        <row r="342">
          <cell r="H342">
            <v>0</v>
          </cell>
        </row>
        <row r="343">
          <cell r="H343" t="str">
            <v>Sub-total</v>
          </cell>
        </row>
        <row r="344">
          <cell r="H344">
            <v>0</v>
          </cell>
        </row>
        <row r="345">
          <cell r="H345" t="str">
            <v>Cantidad (se considera desperdicio del 3%)</v>
          </cell>
        </row>
        <row r="346">
          <cell r="H346">
            <v>0.73904999999999998</v>
          </cell>
        </row>
        <row r="347">
          <cell r="H347">
            <v>2.5819700000000001</v>
          </cell>
        </row>
        <row r="348">
          <cell r="H348">
            <v>0.86065999999999998</v>
          </cell>
        </row>
        <row r="349">
          <cell r="H349">
            <v>2.625</v>
          </cell>
        </row>
        <row r="350">
          <cell r="H350">
            <v>24</v>
          </cell>
        </row>
        <row r="351">
          <cell r="H351">
            <v>2</v>
          </cell>
        </row>
        <row r="352">
          <cell r="H352">
            <v>3</v>
          </cell>
        </row>
        <row r="353">
          <cell r="H353">
            <v>0.03</v>
          </cell>
        </row>
        <row r="354">
          <cell r="H354">
            <v>0.03</v>
          </cell>
        </row>
        <row r="355">
          <cell r="H355">
            <v>0.2</v>
          </cell>
        </row>
        <row r="356">
          <cell r="H356">
            <v>0.05</v>
          </cell>
        </row>
        <row r="357">
          <cell r="H357" t="str">
            <v>Sub-total</v>
          </cell>
        </row>
        <row r="358">
          <cell r="H358">
            <v>0</v>
          </cell>
        </row>
        <row r="359">
          <cell r="H359" t="str">
            <v>Consumo</v>
          </cell>
        </row>
        <row r="360">
          <cell r="H360">
            <v>0.5</v>
          </cell>
        </row>
        <row r="361">
          <cell r="H361" t="str">
            <v>Sub-total</v>
          </cell>
        </row>
        <row r="362">
          <cell r="H362">
            <v>0</v>
          </cell>
        </row>
        <row r="363">
          <cell r="H363" t="str">
            <v>Consumo (HC)</v>
          </cell>
        </row>
        <row r="364">
          <cell r="H364">
            <v>1.3976170214006742</v>
          </cell>
        </row>
        <row r="365">
          <cell r="H365">
            <v>1.5</v>
          </cell>
        </row>
        <row r="366">
          <cell r="H366">
            <v>0</v>
          </cell>
        </row>
        <row r="367">
          <cell r="H367">
            <v>0</v>
          </cell>
        </row>
        <row r="368">
          <cell r="H368">
            <v>0</v>
          </cell>
        </row>
        <row r="369">
          <cell r="H369">
            <v>0</v>
          </cell>
        </row>
        <row r="370">
          <cell r="H370" t="str">
            <v>Consumo (HM)</v>
          </cell>
        </row>
        <row r="371">
          <cell r="H371">
            <v>0.05</v>
          </cell>
        </row>
        <row r="372">
          <cell r="H372">
            <v>0</v>
          </cell>
        </row>
        <row r="373">
          <cell r="H373">
            <v>0</v>
          </cell>
        </row>
        <row r="374">
          <cell r="H374" t="str">
            <v>Sub-total</v>
          </cell>
        </row>
        <row r="375">
          <cell r="H375">
            <v>0</v>
          </cell>
        </row>
        <row r="376">
          <cell r="H376" t="str">
            <v>Cantidad (se considera desperdicio del 3%)</v>
          </cell>
        </row>
        <row r="377">
          <cell r="H377">
            <v>0.36952499999999999</v>
          </cell>
        </row>
        <row r="378">
          <cell r="H378">
            <v>1.290985</v>
          </cell>
        </row>
        <row r="379">
          <cell r="H379">
            <v>0.86065999999999998</v>
          </cell>
        </row>
        <row r="380">
          <cell r="H380">
            <v>2.625</v>
          </cell>
        </row>
        <row r="381">
          <cell r="H381">
            <v>24</v>
          </cell>
        </row>
        <row r="382">
          <cell r="H382">
            <v>2</v>
          </cell>
        </row>
        <row r="383">
          <cell r="H383">
            <v>3</v>
          </cell>
        </row>
        <row r="384">
          <cell r="H384">
            <v>0.03</v>
          </cell>
        </row>
        <row r="385">
          <cell r="H385">
            <v>0.03</v>
          </cell>
        </row>
        <row r="386">
          <cell r="H386">
            <v>0.2</v>
          </cell>
        </row>
        <row r="387">
          <cell r="H387">
            <v>0.05</v>
          </cell>
        </row>
        <row r="388">
          <cell r="H388" t="str">
            <v>Sub-total</v>
          </cell>
        </row>
        <row r="389">
          <cell r="H389">
            <v>0</v>
          </cell>
        </row>
        <row r="390">
          <cell r="H390" t="str">
            <v>Consumo</v>
          </cell>
        </row>
        <row r="391">
          <cell r="H391">
            <v>0.5</v>
          </cell>
        </row>
        <row r="392">
          <cell r="H392" t="str">
            <v>Sub-total</v>
          </cell>
        </row>
        <row r="393">
          <cell r="H393">
            <v>0</v>
          </cell>
        </row>
        <row r="394">
          <cell r="H394" t="str">
            <v>Consumo (HC)</v>
          </cell>
        </row>
        <row r="395">
          <cell r="H395">
            <v>1</v>
          </cell>
        </row>
        <row r="396">
          <cell r="H396">
            <v>1</v>
          </cell>
        </row>
        <row r="397">
          <cell r="H397">
            <v>0</v>
          </cell>
        </row>
        <row r="398">
          <cell r="H398">
            <v>0</v>
          </cell>
        </row>
        <row r="399">
          <cell r="H399">
            <v>0</v>
          </cell>
        </row>
        <row r="400">
          <cell r="H400">
            <v>0</v>
          </cell>
        </row>
        <row r="401">
          <cell r="H401" t="str">
            <v>Consumo (HM)</v>
          </cell>
        </row>
        <row r="402">
          <cell r="H402">
            <v>0.05</v>
          </cell>
        </row>
        <row r="403">
          <cell r="H403">
            <v>0</v>
          </cell>
        </row>
        <row r="404">
          <cell r="H404" t="str">
            <v>Sub-total</v>
          </cell>
        </row>
        <row r="405">
          <cell r="H405">
            <v>0</v>
          </cell>
        </row>
        <row r="406">
          <cell r="H406" t="str">
            <v>Cantidad (se considera desperdicio del 3%)</v>
          </cell>
        </row>
        <row r="407">
          <cell r="H407">
            <v>1.03</v>
          </cell>
        </row>
        <row r="408">
          <cell r="H408">
            <v>0</v>
          </cell>
        </row>
        <row r="409">
          <cell r="H409" t="str">
            <v>Sub-total</v>
          </cell>
        </row>
        <row r="410">
          <cell r="H410">
            <v>0</v>
          </cell>
        </row>
        <row r="411">
          <cell r="H411" t="str">
            <v>Consumo</v>
          </cell>
        </row>
        <row r="412">
          <cell r="H412">
            <v>0.15</v>
          </cell>
        </row>
        <row r="413">
          <cell r="H413" t="str">
            <v>Sub-total</v>
          </cell>
        </row>
        <row r="414">
          <cell r="H414">
            <v>0</v>
          </cell>
        </row>
        <row r="415">
          <cell r="H415" t="str">
            <v>Consumo (HC)</v>
          </cell>
        </row>
        <row r="416">
          <cell r="H416">
            <v>0.3</v>
          </cell>
        </row>
        <row r="417">
          <cell r="H417">
            <v>0.3</v>
          </cell>
        </row>
        <row r="418">
          <cell r="H418">
            <v>0</v>
          </cell>
        </row>
        <row r="419">
          <cell r="H419">
            <v>0</v>
          </cell>
        </row>
        <row r="420">
          <cell r="H420">
            <v>0</v>
          </cell>
        </row>
        <row r="421">
          <cell r="H421">
            <v>0</v>
          </cell>
        </row>
        <row r="422">
          <cell r="H422" t="str">
            <v>Consumo (HM)</v>
          </cell>
        </row>
        <row r="423">
          <cell r="H423">
            <v>0.05</v>
          </cell>
        </row>
        <row r="424">
          <cell r="H424">
            <v>0</v>
          </cell>
        </row>
        <row r="425">
          <cell r="H425" t="str">
            <v>Sub-total</v>
          </cell>
        </row>
        <row r="426">
          <cell r="H426">
            <v>0</v>
          </cell>
        </row>
        <row r="427">
          <cell r="H427" t="str">
            <v>Cantidad (se considera desperdicio del 3%)</v>
          </cell>
        </row>
        <row r="428">
          <cell r="H428">
            <v>0.36952000000000002</v>
          </cell>
        </row>
        <row r="429">
          <cell r="H429">
            <v>1.03</v>
          </cell>
        </row>
        <row r="430">
          <cell r="H430">
            <v>11</v>
          </cell>
        </row>
        <row r="431">
          <cell r="H431">
            <v>1.29098</v>
          </cell>
        </row>
        <row r="432">
          <cell r="H432">
            <v>2.5819700000000001</v>
          </cell>
        </row>
        <row r="433">
          <cell r="H433">
            <v>3.15</v>
          </cell>
        </row>
        <row r="434">
          <cell r="H434">
            <v>30</v>
          </cell>
        </row>
        <row r="435">
          <cell r="H435">
            <v>10</v>
          </cell>
        </row>
        <row r="436">
          <cell r="H436">
            <v>5.1869999999999999E-2</v>
          </cell>
        </row>
        <row r="437">
          <cell r="H437">
            <v>0.3</v>
          </cell>
        </row>
        <row r="438">
          <cell r="H438">
            <v>0.28999999999999998</v>
          </cell>
        </row>
        <row r="439">
          <cell r="H439">
            <v>0.2</v>
          </cell>
        </row>
        <row r="440">
          <cell r="H440">
            <v>0.05</v>
          </cell>
        </row>
        <row r="441">
          <cell r="H441" t="str">
            <v>Sub-total</v>
          </cell>
        </row>
        <row r="442">
          <cell r="H442">
            <v>0</v>
          </cell>
        </row>
        <row r="443">
          <cell r="H443" t="str">
            <v>Consumo</v>
          </cell>
        </row>
        <row r="444">
          <cell r="H444">
            <v>0.5</v>
          </cell>
        </row>
        <row r="445">
          <cell r="H445" t="str">
            <v>Sub-total</v>
          </cell>
        </row>
        <row r="446">
          <cell r="H446">
            <v>0</v>
          </cell>
        </row>
        <row r="447">
          <cell r="H447" t="str">
            <v>Consumo (HC)</v>
          </cell>
        </row>
        <row r="448">
          <cell r="H448">
            <v>1</v>
          </cell>
        </row>
        <row r="449">
          <cell r="H449">
            <v>1</v>
          </cell>
        </row>
        <row r="450">
          <cell r="H450">
            <v>0</v>
          </cell>
        </row>
        <row r="451">
          <cell r="H451">
            <v>0</v>
          </cell>
        </row>
        <row r="452">
          <cell r="H452">
            <v>0</v>
          </cell>
        </row>
        <row r="453">
          <cell r="H453">
            <v>0</v>
          </cell>
        </row>
        <row r="454">
          <cell r="H454" t="str">
            <v>Consumo (HM)</v>
          </cell>
        </row>
        <row r="455">
          <cell r="H455">
            <v>0.05</v>
          </cell>
        </row>
        <row r="456">
          <cell r="H456">
            <v>0</v>
          </cell>
        </row>
        <row r="457">
          <cell r="H457" t="str">
            <v>Sub-total</v>
          </cell>
        </row>
        <row r="458">
          <cell r="H458">
            <v>0</v>
          </cell>
        </row>
        <row r="459">
          <cell r="H459" t="str">
            <v>Cantidad (se considera desperdicio del 3%)</v>
          </cell>
        </row>
        <row r="460">
          <cell r="H460">
            <v>2.9561999999999999</v>
          </cell>
        </row>
        <row r="461">
          <cell r="H461">
            <v>5.1639400000000002</v>
          </cell>
        </row>
        <row r="462">
          <cell r="H462">
            <v>1.72132</v>
          </cell>
        </row>
        <row r="463">
          <cell r="H463">
            <v>5.25</v>
          </cell>
        </row>
        <row r="464">
          <cell r="H464">
            <v>48</v>
          </cell>
        </row>
        <row r="465">
          <cell r="H465">
            <v>4</v>
          </cell>
        </row>
        <row r="466">
          <cell r="H466">
            <v>6</v>
          </cell>
        </row>
        <row r="467">
          <cell r="H467">
            <v>0.10374</v>
          </cell>
        </row>
        <row r="468">
          <cell r="H468">
            <v>0.06</v>
          </cell>
        </row>
        <row r="469">
          <cell r="H469">
            <v>0.4</v>
          </cell>
        </row>
        <row r="470">
          <cell r="H470">
            <v>0.1</v>
          </cell>
        </row>
        <row r="471">
          <cell r="H471" t="str">
            <v>Sub-total</v>
          </cell>
        </row>
        <row r="472">
          <cell r="H472">
            <v>0</v>
          </cell>
        </row>
        <row r="473">
          <cell r="H473" t="str">
            <v>Consumo</v>
          </cell>
        </row>
        <row r="474">
          <cell r="H474">
            <v>0.5</v>
          </cell>
        </row>
        <row r="475">
          <cell r="H475" t="str">
            <v>Sub-total</v>
          </cell>
        </row>
        <row r="476">
          <cell r="H476">
            <v>0</v>
          </cell>
        </row>
        <row r="477">
          <cell r="H477" t="str">
            <v>Consumo (HC)</v>
          </cell>
        </row>
        <row r="478">
          <cell r="H478">
            <v>1.5</v>
          </cell>
        </row>
        <row r="479">
          <cell r="H479">
            <v>1.5</v>
          </cell>
        </row>
        <row r="480">
          <cell r="H480">
            <v>0</v>
          </cell>
        </row>
        <row r="481">
          <cell r="H481">
            <v>0</v>
          </cell>
        </row>
        <row r="482">
          <cell r="H482">
            <v>0</v>
          </cell>
        </row>
        <row r="483">
          <cell r="H483">
            <v>0</v>
          </cell>
        </row>
        <row r="484">
          <cell r="H484" t="str">
            <v>Consumo (HM)</v>
          </cell>
        </row>
        <row r="485">
          <cell r="H485">
            <v>0.05</v>
          </cell>
        </row>
        <row r="486">
          <cell r="H486">
            <v>0</v>
          </cell>
        </row>
        <row r="487">
          <cell r="H487">
            <v>0</v>
          </cell>
        </row>
        <row r="488">
          <cell r="H488" t="str">
            <v>Sub-total</v>
          </cell>
        </row>
        <row r="489">
          <cell r="H489">
            <v>0</v>
          </cell>
        </row>
        <row r="490">
          <cell r="H490" t="str">
            <v>Cantidad (se considera desperdicio del 3%)</v>
          </cell>
        </row>
        <row r="491">
          <cell r="H491">
            <v>0.36952499999999999</v>
          </cell>
        </row>
        <row r="492">
          <cell r="H492">
            <v>1.45</v>
          </cell>
        </row>
        <row r="493">
          <cell r="H493">
            <v>0.86065999999999998</v>
          </cell>
        </row>
        <row r="494">
          <cell r="H494">
            <v>1.34</v>
          </cell>
        </row>
        <row r="495">
          <cell r="H495">
            <v>6</v>
          </cell>
        </row>
        <row r="496">
          <cell r="H496">
            <v>2</v>
          </cell>
        </row>
        <row r="497">
          <cell r="H497">
            <v>3</v>
          </cell>
        </row>
        <row r="498">
          <cell r="H498">
            <v>0.03</v>
          </cell>
        </row>
        <row r="499">
          <cell r="H499">
            <v>0.03</v>
          </cell>
        </row>
        <row r="500">
          <cell r="H500">
            <v>0.2</v>
          </cell>
        </row>
        <row r="501">
          <cell r="H501">
            <v>0.05</v>
          </cell>
        </row>
        <row r="502">
          <cell r="H502" t="str">
            <v>Sub-total</v>
          </cell>
        </row>
        <row r="503">
          <cell r="H503">
            <v>0</v>
          </cell>
        </row>
        <row r="504">
          <cell r="H504" t="str">
            <v>Consumo</v>
          </cell>
        </row>
        <row r="505">
          <cell r="H505">
            <v>0.25</v>
          </cell>
        </row>
        <row r="506">
          <cell r="H506" t="str">
            <v>Sub-total</v>
          </cell>
        </row>
        <row r="507">
          <cell r="H507">
            <v>0</v>
          </cell>
        </row>
        <row r="508">
          <cell r="H508" t="str">
            <v>Consumo (HC)</v>
          </cell>
        </row>
        <row r="509">
          <cell r="H509">
            <v>0.5</v>
          </cell>
        </row>
        <row r="510">
          <cell r="H510">
            <v>0.5</v>
          </cell>
        </row>
        <row r="511">
          <cell r="H511">
            <v>0</v>
          </cell>
        </row>
        <row r="512">
          <cell r="H512">
            <v>0</v>
          </cell>
        </row>
        <row r="513">
          <cell r="H513">
            <v>0</v>
          </cell>
        </row>
        <row r="514">
          <cell r="H514">
            <v>0</v>
          </cell>
        </row>
        <row r="515">
          <cell r="H515" t="str">
            <v>Consumo (HM)</v>
          </cell>
        </row>
        <row r="516">
          <cell r="H516">
            <v>0.05</v>
          </cell>
        </row>
        <row r="517">
          <cell r="H517">
            <v>1</v>
          </cell>
        </row>
        <row r="518">
          <cell r="H518">
            <v>0</v>
          </cell>
        </row>
        <row r="519">
          <cell r="H519" t="str">
            <v>Sub-total</v>
          </cell>
        </row>
        <row r="520">
          <cell r="H520">
            <v>0</v>
          </cell>
        </row>
        <row r="521">
          <cell r="H521" t="str">
            <v>Cantidad (se considera desperdicio del 3%)</v>
          </cell>
        </row>
        <row r="522">
          <cell r="H522">
            <v>24.390239999999999</v>
          </cell>
        </row>
        <row r="523">
          <cell r="H523">
            <v>3.2399999999999998E-2</v>
          </cell>
        </row>
        <row r="524">
          <cell r="H524">
            <v>0</v>
          </cell>
        </row>
        <row r="525">
          <cell r="H525">
            <v>0</v>
          </cell>
        </row>
        <row r="526">
          <cell r="H526" t="str">
            <v>Sub-total</v>
          </cell>
        </row>
        <row r="527">
          <cell r="H527">
            <v>0</v>
          </cell>
        </row>
        <row r="528">
          <cell r="H528" t="str">
            <v>Consumo</v>
          </cell>
        </row>
        <row r="529">
          <cell r="H529">
            <v>0.15</v>
          </cell>
        </row>
        <row r="530">
          <cell r="H530" t="str">
            <v>Sub-total</v>
          </cell>
        </row>
        <row r="531">
          <cell r="H531">
            <v>0</v>
          </cell>
        </row>
        <row r="532">
          <cell r="H532" t="str">
            <v>Consumo (HC)</v>
          </cell>
        </row>
        <row r="533">
          <cell r="H533">
            <v>0.3</v>
          </cell>
        </row>
        <row r="534">
          <cell r="H534">
            <v>0.3</v>
          </cell>
        </row>
        <row r="535">
          <cell r="H535">
            <v>0</v>
          </cell>
        </row>
        <row r="536">
          <cell r="H536">
            <v>0</v>
          </cell>
        </row>
        <row r="537">
          <cell r="H537">
            <v>0</v>
          </cell>
        </row>
        <row r="538">
          <cell r="H538">
            <v>0</v>
          </cell>
        </row>
        <row r="539">
          <cell r="H539" t="str">
            <v>Consumo (HM)</v>
          </cell>
        </row>
        <row r="540">
          <cell r="H540">
            <v>0.05</v>
          </cell>
        </row>
        <row r="541">
          <cell r="H541">
            <v>1.8</v>
          </cell>
        </row>
        <row r="542">
          <cell r="H542" t="str">
            <v>Sub-total</v>
          </cell>
        </row>
        <row r="543">
          <cell r="H543">
            <v>0</v>
          </cell>
        </row>
        <row r="544">
          <cell r="H544" t="str">
            <v>Cantidad (se considera desperdicio del 3%)</v>
          </cell>
        </row>
        <row r="545">
          <cell r="H545">
            <v>1.3</v>
          </cell>
        </row>
        <row r="546">
          <cell r="H546">
            <v>0.11</v>
          </cell>
        </row>
        <row r="547">
          <cell r="H547">
            <v>5.5E-2</v>
          </cell>
        </row>
        <row r="548">
          <cell r="H548" t="str">
            <v>Sub-total</v>
          </cell>
        </row>
        <row r="549">
          <cell r="H549">
            <v>0</v>
          </cell>
        </row>
        <row r="550">
          <cell r="H550" t="str">
            <v>Consumo</v>
          </cell>
        </row>
        <row r="551">
          <cell r="H551">
            <v>0.25</v>
          </cell>
        </row>
        <row r="552">
          <cell r="H552" t="str">
            <v>Sub-total</v>
          </cell>
        </row>
        <row r="553">
          <cell r="H553">
            <v>0</v>
          </cell>
        </row>
        <row r="554">
          <cell r="H554" t="str">
            <v>Consumo (HC)</v>
          </cell>
        </row>
        <row r="555">
          <cell r="H555">
            <v>0.2</v>
          </cell>
        </row>
        <row r="556">
          <cell r="H556">
            <v>0</v>
          </cell>
        </row>
        <row r="557">
          <cell r="H557">
            <v>0</v>
          </cell>
        </row>
        <row r="558">
          <cell r="H558">
            <v>0</v>
          </cell>
        </row>
        <row r="559">
          <cell r="H559">
            <v>0</v>
          </cell>
        </row>
        <row r="560">
          <cell r="H560">
            <v>0</v>
          </cell>
        </row>
        <row r="561">
          <cell r="H561" t="str">
            <v>Consumo (HM)</v>
          </cell>
        </row>
        <row r="562">
          <cell r="H562">
            <v>0.05</v>
          </cell>
        </row>
        <row r="563">
          <cell r="H563">
            <v>1.4</v>
          </cell>
        </row>
        <row r="564">
          <cell r="H564" t="str">
            <v>Sub-total</v>
          </cell>
        </row>
        <row r="565">
          <cell r="H565">
            <v>0</v>
          </cell>
        </row>
        <row r="566">
          <cell r="H566" t="str">
            <v>Cantidad (se considera desperdicio del 3%)</v>
          </cell>
        </row>
        <row r="567">
          <cell r="H567">
            <v>0.05</v>
          </cell>
        </row>
        <row r="568">
          <cell r="H568">
            <v>1.2999999999999999E-2</v>
          </cell>
        </row>
        <row r="569">
          <cell r="H569">
            <v>1.2999999999999999E-2</v>
          </cell>
        </row>
        <row r="570">
          <cell r="H570">
            <v>1.2999999999999999E-2</v>
          </cell>
        </row>
        <row r="571">
          <cell r="H571">
            <v>0.25</v>
          </cell>
        </row>
        <row r="572">
          <cell r="H572">
            <v>0.05</v>
          </cell>
        </row>
        <row r="573">
          <cell r="H573">
            <v>4.0000000000000001E-3</v>
          </cell>
        </row>
        <row r="574">
          <cell r="H574" t="str">
            <v>Sub-total</v>
          </cell>
        </row>
        <row r="575">
          <cell r="H575">
            <v>0</v>
          </cell>
        </row>
        <row r="576">
          <cell r="H576" t="str">
            <v>Consumo</v>
          </cell>
        </row>
        <row r="577">
          <cell r="H577">
            <v>0.1</v>
          </cell>
        </row>
        <row r="578">
          <cell r="H578" t="str">
            <v>Sub-total</v>
          </cell>
        </row>
        <row r="579">
          <cell r="H579">
            <v>0</v>
          </cell>
        </row>
        <row r="580">
          <cell r="H580" t="str">
            <v>Consumo (HC)</v>
          </cell>
        </row>
        <row r="581">
          <cell r="H581">
            <v>0.2</v>
          </cell>
        </row>
        <row r="582">
          <cell r="H582">
            <v>0.2</v>
          </cell>
        </row>
        <row r="583">
          <cell r="H583">
            <v>0</v>
          </cell>
        </row>
        <row r="584">
          <cell r="H584">
            <v>0</v>
          </cell>
        </row>
        <row r="585">
          <cell r="H585">
            <v>0</v>
          </cell>
        </row>
        <row r="586">
          <cell r="H586">
            <v>0</v>
          </cell>
        </row>
        <row r="587">
          <cell r="H587" t="str">
            <v>Consumo (HM)</v>
          </cell>
        </row>
        <row r="588">
          <cell r="H588">
            <v>0.05</v>
          </cell>
        </row>
        <row r="589">
          <cell r="H589">
            <v>0</v>
          </cell>
        </row>
        <row r="590">
          <cell r="H590" t="str">
            <v>Sub-total</v>
          </cell>
        </row>
        <row r="591">
          <cell r="H591">
            <v>0</v>
          </cell>
        </row>
        <row r="592">
          <cell r="H592" t="str">
            <v>Cantidad (se considera desperdicio del 3%)</v>
          </cell>
        </row>
        <row r="593">
          <cell r="H593">
            <v>0.03</v>
          </cell>
        </row>
        <row r="594">
          <cell r="H594">
            <v>1.2999999999999999E-2</v>
          </cell>
        </row>
        <row r="595">
          <cell r="H595">
            <v>1.2999999999999999E-2</v>
          </cell>
        </row>
        <row r="596">
          <cell r="H596">
            <v>1.2999999999999999E-2</v>
          </cell>
        </row>
        <row r="597">
          <cell r="H597">
            <v>0.25</v>
          </cell>
        </row>
        <row r="598">
          <cell r="H598">
            <v>0.05</v>
          </cell>
        </row>
        <row r="599">
          <cell r="H599">
            <v>4.0000000000000001E-3</v>
          </cell>
        </row>
        <row r="600">
          <cell r="H600" t="str">
            <v>Sub-total</v>
          </cell>
        </row>
        <row r="601">
          <cell r="H601">
            <v>0</v>
          </cell>
        </row>
        <row r="602">
          <cell r="H602" t="str">
            <v>Consumo</v>
          </cell>
        </row>
        <row r="603">
          <cell r="H603">
            <v>0.05</v>
          </cell>
        </row>
        <row r="604">
          <cell r="H604" t="str">
            <v>Sub-total</v>
          </cell>
        </row>
        <row r="605">
          <cell r="H605">
            <v>0</v>
          </cell>
        </row>
        <row r="606">
          <cell r="H606" t="str">
            <v>Consumo (HC)</v>
          </cell>
        </row>
        <row r="607">
          <cell r="H607">
            <v>0.5</v>
          </cell>
        </row>
        <row r="608">
          <cell r="H608">
            <v>0</v>
          </cell>
        </row>
        <row r="609">
          <cell r="H609">
            <v>0</v>
          </cell>
        </row>
        <row r="610">
          <cell r="H610">
            <v>0</v>
          </cell>
        </row>
        <row r="611">
          <cell r="H611">
            <v>0</v>
          </cell>
        </row>
        <row r="612">
          <cell r="H612">
            <v>0</v>
          </cell>
        </row>
        <row r="613">
          <cell r="H613" t="str">
            <v>Consumo (HM)</v>
          </cell>
        </row>
        <row r="614">
          <cell r="H614">
            <v>0.05</v>
          </cell>
        </row>
        <row r="615">
          <cell r="H615">
            <v>0</v>
          </cell>
        </row>
        <row r="616">
          <cell r="H616" t="str">
            <v>Sub-total</v>
          </cell>
        </row>
        <row r="617">
          <cell r="H617">
            <v>0</v>
          </cell>
        </row>
        <row r="618">
          <cell r="H618" t="str">
            <v>Cantidad (se considera desperdicio del 3%)</v>
          </cell>
        </row>
        <row r="619">
          <cell r="H619">
            <v>9.2999999999999992E-3</v>
          </cell>
        </row>
        <row r="620">
          <cell r="H620">
            <v>0</v>
          </cell>
        </row>
        <row r="621">
          <cell r="H621">
            <v>0</v>
          </cell>
        </row>
        <row r="622">
          <cell r="H622">
            <v>0</v>
          </cell>
        </row>
        <row r="623">
          <cell r="H623">
            <v>0</v>
          </cell>
        </row>
        <row r="624">
          <cell r="H624">
            <v>0</v>
          </cell>
        </row>
        <row r="625">
          <cell r="H625" t="str">
            <v>Sub-total</v>
          </cell>
        </row>
        <row r="626">
          <cell r="H626">
            <v>0</v>
          </cell>
        </row>
        <row r="627">
          <cell r="H627" t="str">
            <v>Consumo</v>
          </cell>
        </row>
        <row r="628">
          <cell r="H628">
            <v>0.1</v>
          </cell>
        </row>
        <row r="629">
          <cell r="H629" t="str">
            <v>Sub-total</v>
          </cell>
        </row>
        <row r="630">
          <cell r="H630">
            <v>0</v>
          </cell>
        </row>
        <row r="631">
          <cell r="H631" t="str">
            <v>Consumo (HC)</v>
          </cell>
        </row>
        <row r="632">
          <cell r="H632">
            <v>1</v>
          </cell>
        </row>
        <row r="633">
          <cell r="H633">
            <v>1</v>
          </cell>
        </row>
        <row r="634">
          <cell r="H634">
            <v>0</v>
          </cell>
        </row>
        <row r="635">
          <cell r="H635">
            <v>0</v>
          </cell>
        </row>
        <row r="636">
          <cell r="H636">
            <v>0</v>
          </cell>
        </row>
        <row r="637">
          <cell r="H637">
            <v>0</v>
          </cell>
        </row>
        <row r="638">
          <cell r="H638" t="str">
            <v>Consumo (HM)</v>
          </cell>
        </row>
        <row r="639">
          <cell r="H639">
            <v>0.05</v>
          </cell>
        </row>
        <row r="640">
          <cell r="H640">
            <v>1</v>
          </cell>
        </row>
        <row r="641">
          <cell r="H641" t="str">
            <v>Sub-total</v>
          </cell>
        </row>
        <row r="642">
          <cell r="H642">
            <v>0</v>
          </cell>
        </row>
        <row r="643">
          <cell r="H643" t="str">
            <v>Cantidad (se considera desperdicio del 3%)</v>
          </cell>
        </row>
        <row r="644">
          <cell r="H644">
            <v>4.12</v>
          </cell>
        </row>
        <row r="645">
          <cell r="H645">
            <v>1.6</v>
          </cell>
        </row>
        <row r="646">
          <cell r="H646">
            <v>0.10300000000000001</v>
          </cell>
        </row>
        <row r="647">
          <cell r="H647">
            <v>0.41200000000000003</v>
          </cell>
        </row>
        <row r="648">
          <cell r="H648" t="str">
            <v>Sub-total</v>
          </cell>
        </row>
        <row r="649">
          <cell r="H649">
            <v>0</v>
          </cell>
        </row>
        <row r="650">
          <cell r="H650" t="str">
            <v>Consumo</v>
          </cell>
        </row>
        <row r="651">
          <cell r="H651">
            <v>1</v>
          </cell>
        </row>
        <row r="652">
          <cell r="H652" t="str">
            <v>Sub-total</v>
          </cell>
        </row>
        <row r="653">
          <cell r="H653">
            <v>0</v>
          </cell>
        </row>
        <row r="654">
          <cell r="H654" t="str">
            <v>Consumo (HC)</v>
          </cell>
        </row>
        <row r="655">
          <cell r="H655">
            <v>1.6234459680103985</v>
          </cell>
        </row>
        <row r="656">
          <cell r="H656">
            <v>1.55</v>
          </cell>
        </row>
        <row r="657">
          <cell r="H657">
            <v>0</v>
          </cell>
        </row>
        <row r="658">
          <cell r="H658">
            <v>0</v>
          </cell>
        </row>
      </sheetData>
      <sheetData sheetId="7">
        <row r="14">
          <cell r="C14" t="str">
            <v>Demolición manual de muros internos divisorios en ladrillo y/ó Bloque de concreto, revocado y/ó estucado, y/ó enchapado  hasta un espesor de 25 cm,  Incluye corte con pulidora, retiro de refuerzo y cualquier tipo instalaciones embebidas, o sobrepuestas en el muro, acarreo interno hasta el punto de acopio de escombros, además recuperación de los materiales aprovechables o su transporte hasta el sitio que lo indique la interventoría.</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t="str">
            <v/>
          </cell>
          <cell r="H6">
            <v>0</v>
          </cell>
          <cell r="I6">
            <v>1975149.6916499997</v>
          </cell>
          <cell r="J6">
            <v>0</v>
          </cell>
          <cell r="K6">
            <v>5079304.8136536563</v>
          </cell>
          <cell r="L6">
            <v>0</v>
          </cell>
          <cell r="M6">
            <v>0</v>
          </cell>
          <cell r="N6">
            <v>0</v>
          </cell>
          <cell r="O6" t="str">
            <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t="str">
            <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t="str">
            <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t="str">
            <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t="str">
            <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t="str">
            <v/>
          </cell>
        </row>
        <row r="12">
          <cell r="D12" t="str">
            <v>02</v>
          </cell>
          <cell r="E12" t="str">
            <v>RETIROS Y DEMOLICIONES</v>
          </cell>
          <cell r="F12">
            <v>0</v>
          </cell>
          <cell r="G12" t="str">
            <v/>
          </cell>
          <cell r="H12">
            <v>0</v>
          </cell>
          <cell r="I12">
            <v>0</v>
          </cell>
          <cell r="J12">
            <v>0</v>
          </cell>
          <cell r="K12">
            <v>0</v>
          </cell>
          <cell r="L12">
            <v>0</v>
          </cell>
          <cell r="M12">
            <v>0</v>
          </cell>
          <cell r="N12">
            <v>0</v>
          </cell>
          <cell r="O12" t="str">
            <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t="str">
            <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t="str">
            <v/>
          </cell>
        </row>
        <row r="15">
          <cell r="D15" t="str">
            <v>03</v>
          </cell>
          <cell r="E15" t="str">
            <v>MOVIMIENTOS DE TIERRA</v>
          </cell>
          <cell r="F15">
            <v>0</v>
          </cell>
          <cell r="G15" t="str">
            <v/>
          </cell>
          <cell r="H15">
            <v>0</v>
          </cell>
          <cell r="I15">
            <v>10521354.391651817</v>
          </cell>
          <cell r="J15">
            <v>0</v>
          </cell>
          <cell r="K15">
            <v>0</v>
          </cell>
          <cell r="L15">
            <v>0</v>
          </cell>
          <cell r="M15">
            <v>87044561.855248868</v>
          </cell>
          <cell r="N15">
            <v>0</v>
          </cell>
          <cell r="O15" t="str">
            <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t="str">
            <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t="str">
            <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t="str">
            <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t="str">
            <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t="str">
            <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t="str">
            <v/>
          </cell>
        </row>
        <row r="22">
          <cell r="D22" t="str">
            <v>04</v>
          </cell>
          <cell r="E22" t="str">
            <v>CONCRETOS ESTRUCTURALES</v>
          </cell>
          <cell r="F22">
            <v>0</v>
          </cell>
          <cell r="G22" t="str">
            <v/>
          </cell>
          <cell r="H22">
            <v>0</v>
          </cell>
          <cell r="I22">
            <v>102127719.93310952</v>
          </cell>
          <cell r="J22">
            <v>0</v>
          </cell>
          <cell r="K22">
            <v>0</v>
          </cell>
          <cell r="L22">
            <v>0</v>
          </cell>
          <cell r="M22">
            <v>0</v>
          </cell>
          <cell r="N22">
            <v>0</v>
          </cell>
          <cell r="O22" t="str">
            <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t="str">
            <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t="str">
            <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t="str">
            <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t="str">
            <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t="str">
            <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t="str">
            <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t="str">
            <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t="str">
            <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t="str">
            <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t="str">
            <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t="str">
            <v/>
          </cell>
        </row>
        <row r="34">
          <cell r="D34" t="str">
            <v>05</v>
          </cell>
          <cell r="E34" t="str">
            <v>ACERO DE REFUERZO</v>
          </cell>
          <cell r="F34">
            <v>0</v>
          </cell>
          <cell r="G34" t="str">
            <v/>
          </cell>
          <cell r="H34">
            <v>0</v>
          </cell>
          <cell r="I34">
            <v>60502943.351899199</v>
          </cell>
          <cell r="J34">
            <v>0</v>
          </cell>
          <cell r="K34">
            <v>0</v>
          </cell>
          <cell r="L34">
            <v>0</v>
          </cell>
          <cell r="M34">
            <v>0</v>
          </cell>
          <cell r="N34">
            <v>0</v>
          </cell>
          <cell r="O34" t="str">
            <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t="str">
            <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t="str">
            <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t="str">
            <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t="str">
            <v/>
          </cell>
        </row>
        <row r="39">
          <cell r="D39" t="str">
            <v>06</v>
          </cell>
          <cell r="E39" t="str">
            <v>ESTRUCTURAS METALICAS</v>
          </cell>
          <cell r="F39">
            <v>0</v>
          </cell>
          <cell r="G39" t="str">
            <v/>
          </cell>
          <cell r="H39">
            <v>0</v>
          </cell>
          <cell r="I39">
            <v>86370913.833319232</v>
          </cell>
          <cell r="J39">
            <v>0</v>
          </cell>
          <cell r="K39">
            <v>0</v>
          </cell>
          <cell r="L39">
            <v>0</v>
          </cell>
          <cell r="M39">
            <v>0</v>
          </cell>
          <cell r="N39">
            <v>0</v>
          </cell>
          <cell r="O39" t="str">
            <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t="str">
            <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t="str">
            <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t="str">
            <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t="str">
            <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t="str">
            <v/>
          </cell>
        </row>
        <row r="45">
          <cell r="D45" t="str">
            <v>07</v>
          </cell>
          <cell r="E45" t="str">
            <v>MAMPOSTERIAS, DIVISIONES Y ELEMENTOS NO ESTRUCTURALES</v>
          </cell>
          <cell r="F45">
            <v>0</v>
          </cell>
          <cell r="G45" t="str">
            <v/>
          </cell>
          <cell r="H45">
            <v>0</v>
          </cell>
          <cell r="I45">
            <v>137817456.54619929</v>
          </cell>
          <cell r="J45">
            <v>0</v>
          </cell>
          <cell r="K45">
            <v>0</v>
          </cell>
          <cell r="L45">
            <v>0</v>
          </cell>
          <cell r="M45">
            <v>0</v>
          </cell>
          <cell r="N45">
            <v>0</v>
          </cell>
          <cell r="O45" t="str">
            <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t="str">
            <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t="str">
            <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t="str">
            <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t="str">
            <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t="str">
            <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t="str">
            <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t="str">
            <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t="str">
            <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t="str">
            <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t="str">
            <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t="str">
            <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t="str">
            <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t="str">
            <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t="str">
            <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t="str">
            <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t="str">
            <v/>
          </cell>
        </row>
        <row r="62">
          <cell r="D62" t="str">
            <v>08</v>
          </cell>
          <cell r="E62" t="str">
            <v>CUBIERTAS Y CIELOS</v>
          </cell>
          <cell r="F62">
            <v>0</v>
          </cell>
          <cell r="G62" t="str">
            <v/>
          </cell>
          <cell r="H62">
            <v>0</v>
          </cell>
          <cell r="I62">
            <v>80716307.223664641</v>
          </cell>
          <cell r="J62">
            <v>0</v>
          </cell>
          <cell r="K62">
            <v>0</v>
          </cell>
          <cell r="L62">
            <v>0</v>
          </cell>
          <cell r="M62">
            <v>0</v>
          </cell>
          <cell r="N62">
            <v>0</v>
          </cell>
          <cell r="O62" t="str">
            <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t="str">
            <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t="str">
            <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t="str">
            <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t="str">
            <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t="str">
            <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t="str">
            <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t="str">
            <v/>
          </cell>
        </row>
        <row r="70">
          <cell r="D70" t="str">
            <v>09</v>
          </cell>
          <cell r="E70" t="str">
            <v>RECUBRIMIENTOS</v>
          </cell>
          <cell r="F70">
            <v>0</v>
          </cell>
          <cell r="G70" t="str">
            <v/>
          </cell>
          <cell r="H70">
            <v>0</v>
          </cell>
          <cell r="I70">
            <v>28990540.590956412</v>
          </cell>
          <cell r="J70">
            <v>0</v>
          </cell>
          <cell r="K70">
            <v>0</v>
          </cell>
          <cell r="L70">
            <v>0</v>
          </cell>
          <cell r="M70">
            <v>0</v>
          </cell>
          <cell r="N70">
            <v>0</v>
          </cell>
          <cell r="O70" t="str">
            <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t="str">
            <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t="str">
            <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t="str">
            <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t="str">
            <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t="str">
            <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t="str">
            <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t="str">
            <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t="str">
            <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t="str">
            <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t="str">
            <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t="str">
            <v/>
          </cell>
        </row>
        <row r="82">
          <cell r="D82" t="str">
            <v>10</v>
          </cell>
          <cell r="E82" t="str">
            <v>PISOS Y ZOCALOS</v>
          </cell>
          <cell r="F82">
            <v>0</v>
          </cell>
          <cell r="G82" t="str">
            <v/>
          </cell>
          <cell r="H82">
            <v>0</v>
          </cell>
          <cell r="I82">
            <v>60774550.980118699</v>
          </cell>
          <cell r="J82">
            <v>0</v>
          </cell>
          <cell r="K82">
            <v>0</v>
          </cell>
          <cell r="L82">
            <v>0</v>
          </cell>
          <cell r="M82">
            <v>0</v>
          </cell>
          <cell r="N82">
            <v>0</v>
          </cell>
          <cell r="O82" t="str">
            <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t="str">
            <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t="str">
            <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t="str">
            <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t="str">
            <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t="str">
            <v/>
          </cell>
        </row>
        <row r="88">
          <cell r="D88" t="str">
            <v>11</v>
          </cell>
          <cell r="E88" t="str">
            <v>CARPINTERIA METALICA / PVC (Todas las puertas y vidrieras incluyen cerraduras y haladeras según los detalles arquitectonicos)</v>
          </cell>
          <cell r="F88">
            <v>0</v>
          </cell>
          <cell r="G88" t="str">
            <v/>
          </cell>
          <cell r="H88">
            <v>0</v>
          </cell>
          <cell r="I88">
            <v>1343106.0000000002</v>
          </cell>
          <cell r="J88">
            <v>0</v>
          </cell>
          <cell r="K88">
            <v>0</v>
          </cell>
          <cell r="L88">
            <v>0</v>
          </cell>
          <cell r="M88">
            <v>0</v>
          </cell>
          <cell r="N88">
            <v>0</v>
          </cell>
          <cell r="O88" t="str">
            <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t="str">
            <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t="str">
            <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t="str">
            <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t="str">
            <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t="str">
            <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t="str">
            <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t="str">
            <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t="str">
            <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t="str">
            <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t="str">
            <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t="str">
            <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t="str">
            <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t="str">
            <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t="str">
            <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t="str">
            <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t="str">
            <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t="str">
            <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t="str">
            <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t="str">
            <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t="str">
            <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t="str">
            <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t="str">
            <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t="str">
            <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t="str">
            <v/>
          </cell>
        </row>
        <row r="113">
          <cell r="D113" t="str">
            <v>13</v>
          </cell>
          <cell r="E113" t="str">
            <v>APARATOS SANITARIOS, MUEBLES Y GRIFERIAS</v>
          </cell>
          <cell r="F113">
            <v>0</v>
          </cell>
          <cell r="G113" t="str">
            <v/>
          </cell>
          <cell r="H113">
            <v>0</v>
          </cell>
          <cell r="I113">
            <v>10353151.562553551</v>
          </cell>
          <cell r="J113">
            <v>0</v>
          </cell>
          <cell r="K113">
            <v>0</v>
          </cell>
          <cell r="L113">
            <v>0</v>
          </cell>
          <cell r="M113">
            <v>0</v>
          </cell>
          <cell r="N113">
            <v>0</v>
          </cell>
          <cell r="O113" t="str">
            <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t="str">
            <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t="str">
            <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t="str">
            <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t="str">
            <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t="str">
            <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t="str">
            <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t="str">
            <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t="str">
            <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t="str">
            <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t="str">
            <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t="str">
            <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t="str">
            <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t="str">
            <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t="str">
            <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t="str">
            <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t="str">
            <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t="str">
            <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t="str">
            <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t="str">
            <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t="str">
            <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t="str">
            <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t="str">
            <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t="str">
            <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t="str">
            <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t="str">
            <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t="str">
            <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t="str">
            <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t="str">
            <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t="str">
            <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t="str">
            <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t="str">
            <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t="str">
            <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t="str">
            <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t="str">
            <v/>
          </cell>
        </row>
        <row r="148">
          <cell r="D148" t="str">
            <v>14-10</v>
          </cell>
          <cell r="E148" t="str">
            <v>INSTALACIONES SANITARIAS Y STAR</v>
          </cell>
          <cell r="F148" t="str">
            <v/>
          </cell>
          <cell r="G148">
            <v>0</v>
          </cell>
          <cell r="H148">
            <v>0</v>
          </cell>
          <cell r="I148">
            <v>27744510.733906861</v>
          </cell>
          <cell r="J148">
            <v>0</v>
          </cell>
          <cell r="K148">
            <v>0</v>
          </cell>
          <cell r="L148">
            <v>0</v>
          </cell>
          <cell r="M148">
            <v>0</v>
          </cell>
          <cell r="N148">
            <v>0</v>
          </cell>
          <cell r="O148">
            <v>27744510.733906861</v>
          </cell>
          <cell r="P148" t="str">
            <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t="str">
            <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t="str">
            <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t="str">
            <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t="str">
            <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t="str">
            <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t="str">
            <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t="str">
            <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t="str">
            <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t="str">
            <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t="str">
            <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t="str">
            <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t="str">
            <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t="str">
            <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t="str">
            <v/>
          </cell>
        </row>
        <row r="163">
          <cell r="D163" t="str">
            <v>14-15</v>
          </cell>
          <cell r="E163" t="str">
            <v>INSTALACIONES DE AGUAS LLUVIAS</v>
          </cell>
          <cell r="F163" t="str">
            <v/>
          </cell>
          <cell r="G163">
            <v>0</v>
          </cell>
          <cell r="H163">
            <v>0</v>
          </cell>
          <cell r="I163">
            <v>0</v>
          </cell>
          <cell r="J163">
            <v>0</v>
          </cell>
          <cell r="K163">
            <v>0</v>
          </cell>
          <cell r="L163">
            <v>0</v>
          </cell>
          <cell r="M163">
            <v>42945353.040056393</v>
          </cell>
          <cell r="N163">
            <v>0</v>
          </cell>
          <cell r="O163">
            <v>42945353.040056393</v>
          </cell>
          <cell r="P163" t="str">
            <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t="str">
            <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t="str">
            <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t="str">
            <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t="str">
            <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t="str">
            <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t="str">
            <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t="str">
            <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t="str">
            <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t="str">
            <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t="str">
            <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t="str">
            <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t="str">
            <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t="str">
            <v/>
          </cell>
          <cell r="G176">
            <v>42898</v>
          </cell>
          <cell r="H176">
            <v>0</v>
          </cell>
          <cell r="I176">
            <v>0</v>
          </cell>
          <cell r="J176">
            <v>0</v>
          </cell>
          <cell r="K176">
            <v>0</v>
          </cell>
          <cell r="L176">
            <v>13.891819263278643</v>
          </cell>
          <cell r="M176">
            <v>595931.26275612728</v>
          </cell>
          <cell r="N176">
            <v>13.891819263278643</v>
          </cell>
          <cell r="O176">
            <v>595931.26275612728</v>
          </cell>
          <cell r="P176" t="str">
            <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t="str">
            <v/>
          </cell>
          <cell r="G177">
            <v>17806</v>
          </cell>
          <cell r="H177">
            <v>0</v>
          </cell>
          <cell r="I177">
            <v>0</v>
          </cell>
          <cell r="J177">
            <v>0</v>
          </cell>
          <cell r="K177">
            <v>0</v>
          </cell>
          <cell r="L177">
            <v>9.2612128421857616</v>
          </cell>
          <cell r="M177">
            <v>164905.15586795966</v>
          </cell>
          <cell r="N177">
            <v>9.2612128421857616</v>
          </cell>
          <cell r="O177">
            <v>164905.15586795966</v>
          </cell>
          <cell r="P177" t="str">
            <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t="str">
            <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t="str">
            <v/>
          </cell>
        </row>
        <row r="180">
          <cell r="D180" t="str">
            <v>14-20</v>
          </cell>
          <cell r="E180" t="str">
            <v>RED  DE GAS</v>
          </cell>
          <cell r="F180" t="str">
            <v/>
          </cell>
          <cell r="G180">
            <v>0</v>
          </cell>
          <cell r="H180">
            <v>0</v>
          </cell>
          <cell r="I180">
            <v>953728.08000000007</v>
          </cell>
          <cell r="J180">
            <v>0</v>
          </cell>
          <cell r="K180">
            <v>0</v>
          </cell>
          <cell r="L180">
            <v>0</v>
          </cell>
          <cell r="M180">
            <v>0</v>
          </cell>
          <cell r="N180">
            <v>0</v>
          </cell>
          <cell r="O180">
            <v>953728.08000000007</v>
          </cell>
          <cell r="P180" t="str">
            <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t="str">
            <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t="str">
            <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t="str">
            <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t="str">
            <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t="str">
            <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t="str">
            <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t="str">
            <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t="str">
            <v/>
          </cell>
        </row>
        <row r="189">
          <cell r="D189" t="str">
            <v>14-25</v>
          </cell>
          <cell r="E189" t="str">
            <v>RED CONTRA INCENDIO</v>
          </cell>
          <cell r="F189" t="str">
            <v/>
          </cell>
          <cell r="G189">
            <v>0</v>
          </cell>
          <cell r="H189">
            <v>0</v>
          </cell>
          <cell r="I189">
            <v>589140</v>
          </cell>
          <cell r="J189">
            <v>0</v>
          </cell>
          <cell r="K189">
            <v>0</v>
          </cell>
          <cell r="L189">
            <v>0</v>
          </cell>
          <cell r="M189">
            <v>0</v>
          </cell>
          <cell r="N189">
            <v>0</v>
          </cell>
          <cell r="O189">
            <v>589140</v>
          </cell>
          <cell r="P189" t="str">
            <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t="str">
            <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t="str">
            <v/>
          </cell>
          <cell r="P191">
            <v>77937471.080000013</v>
          </cell>
        </row>
        <row r="192">
          <cell r="D192" t="str">
            <v>15-05</v>
          </cell>
          <cell r="E192" t="str">
            <v>TABLEROS DE DISTRIBUCCIÓN</v>
          </cell>
          <cell r="F192" t="str">
            <v/>
          </cell>
          <cell r="G192">
            <v>0</v>
          </cell>
          <cell r="H192">
            <v>0</v>
          </cell>
          <cell r="I192">
            <v>2115395</v>
          </cell>
          <cell r="J192">
            <v>0</v>
          </cell>
          <cell r="K192">
            <v>0</v>
          </cell>
          <cell r="L192">
            <v>0</v>
          </cell>
          <cell r="M192">
            <v>0</v>
          </cell>
          <cell r="N192">
            <v>0</v>
          </cell>
          <cell r="O192">
            <v>2115395</v>
          </cell>
          <cell r="P192" t="str">
            <v/>
          </cell>
        </row>
        <row r="193">
          <cell r="D193" t="str">
            <v/>
          </cell>
          <cell r="E193" t="str">
            <v>SUMINISTRO Y MONTAJE DE:</v>
          </cell>
          <cell r="F193" t="str">
            <v/>
          </cell>
          <cell r="G193">
            <v>0</v>
          </cell>
          <cell r="H193">
            <v>0</v>
          </cell>
          <cell r="I193" t="str">
            <v/>
          </cell>
          <cell r="J193">
            <v>0</v>
          </cell>
          <cell r="K193" t="str">
            <v/>
          </cell>
          <cell r="L193">
            <v>0</v>
          </cell>
          <cell r="M193" t="str">
            <v/>
          </cell>
          <cell r="N193">
            <v>0</v>
          </cell>
          <cell r="O193">
            <v>0</v>
          </cell>
          <cell r="P193" t="str">
            <v/>
          </cell>
        </row>
        <row r="194">
          <cell r="D194" t="str">
            <v/>
          </cell>
          <cell r="E194" t="str">
            <v>MONTAJE DE TABLERO Y/O GABINETE CON EQUIPO ELÉCTRICO SEGÚN DIAGRAMA UNIFILAR.
INCLUYE: TABLERO, SOPORTES, FIJACIONES, ANCLAJES, MARCACIÓN RETIE, PRUEBAS Y PUESTA EN SERVICIO.</v>
          </cell>
          <cell r="F194" t="str">
            <v/>
          </cell>
          <cell r="G194">
            <v>0</v>
          </cell>
          <cell r="H194">
            <v>0</v>
          </cell>
          <cell r="I194" t="str">
            <v/>
          </cell>
          <cell r="J194">
            <v>0</v>
          </cell>
          <cell r="K194" t="str">
            <v/>
          </cell>
          <cell r="L194">
            <v>0</v>
          </cell>
          <cell r="M194" t="str">
            <v/>
          </cell>
          <cell r="N194">
            <v>0</v>
          </cell>
          <cell r="O194">
            <v>0</v>
          </cell>
          <cell r="P194" t="str">
            <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t="str">
            <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t="str">
            <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t="str">
            <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t="str">
            <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t="str">
            <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t="str">
            <v/>
          </cell>
        </row>
        <row r="201">
          <cell r="D201" t="str">
            <v/>
          </cell>
          <cell r="E201" t="str">
            <v/>
          </cell>
          <cell r="F201" t="str">
            <v/>
          </cell>
          <cell r="G201">
            <v>0</v>
          </cell>
          <cell r="H201">
            <v>0</v>
          </cell>
          <cell r="I201" t="str">
            <v/>
          </cell>
          <cell r="J201">
            <v>0</v>
          </cell>
          <cell r="K201" t="str">
            <v/>
          </cell>
          <cell r="L201">
            <v>0</v>
          </cell>
          <cell r="M201" t="str">
            <v/>
          </cell>
          <cell r="N201">
            <v>0</v>
          </cell>
          <cell r="O201">
            <v>0</v>
          </cell>
          <cell r="P201" t="str">
            <v/>
          </cell>
        </row>
        <row r="202">
          <cell r="D202" t="str">
            <v>15-10</v>
          </cell>
          <cell r="E202" t="str">
            <v>ACOMETIDA ELECTRICA</v>
          </cell>
          <cell r="F202" t="str">
            <v/>
          </cell>
          <cell r="G202">
            <v>0</v>
          </cell>
          <cell r="H202">
            <v>0</v>
          </cell>
          <cell r="I202">
            <v>5098405</v>
          </cell>
          <cell r="J202">
            <v>0</v>
          </cell>
          <cell r="K202">
            <v>0</v>
          </cell>
          <cell r="L202">
            <v>0</v>
          </cell>
          <cell r="M202">
            <v>0</v>
          </cell>
          <cell r="N202">
            <v>0</v>
          </cell>
          <cell r="O202">
            <v>5098405</v>
          </cell>
          <cell r="P202" t="str">
            <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t="str">
            <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t="str">
            <v/>
          </cell>
        </row>
        <row r="205">
          <cell r="D205" t="str">
            <v/>
          </cell>
          <cell r="E205" t="str">
            <v/>
          </cell>
          <cell r="F205" t="str">
            <v/>
          </cell>
          <cell r="G205">
            <v>0</v>
          </cell>
          <cell r="H205">
            <v>0</v>
          </cell>
          <cell r="I205" t="str">
            <v/>
          </cell>
          <cell r="J205">
            <v>0</v>
          </cell>
          <cell r="K205" t="str">
            <v/>
          </cell>
          <cell r="L205">
            <v>0</v>
          </cell>
          <cell r="M205" t="str">
            <v/>
          </cell>
          <cell r="N205">
            <v>0</v>
          </cell>
          <cell r="O205">
            <v>0</v>
          </cell>
          <cell r="P205" t="str">
            <v/>
          </cell>
        </row>
        <row r="206">
          <cell r="D206" t="str">
            <v>15-15</v>
          </cell>
          <cell r="E206" t="str">
            <v>TUBERIA</v>
          </cell>
          <cell r="F206" t="str">
            <v/>
          </cell>
          <cell r="G206">
            <v>0</v>
          </cell>
          <cell r="H206">
            <v>0</v>
          </cell>
          <cell r="I206">
            <v>10385292</v>
          </cell>
          <cell r="J206">
            <v>0</v>
          </cell>
          <cell r="K206">
            <v>0</v>
          </cell>
          <cell r="L206">
            <v>0</v>
          </cell>
          <cell r="M206">
            <v>0</v>
          </cell>
          <cell r="N206">
            <v>0</v>
          </cell>
          <cell r="O206">
            <v>10385292</v>
          </cell>
          <cell r="P206" t="str">
            <v/>
          </cell>
        </row>
        <row r="207">
          <cell r="D207" t="str">
            <v/>
          </cell>
          <cell r="E207" t="str">
            <v>TUBERÍA</v>
          </cell>
          <cell r="F207" t="str">
            <v/>
          </cell>
          <cell r="G207">
            <v>0</v>
          </cell>
          <cell r="H207">
            <v>0</v>
          </cell>
          <cell r="I207" t="str">
            <v/>
          </cell>
          <cell r="J207">
            <v>0</v>
          </cell>
          <cell r="K207" t="str">
            <v/>
          </cell>
          <cell r="L207">
            <v>0</v>
          </cell>
          <cell r="M207" t="str">
            <v/>
          </cell>
          <cell r="N207">
            <v>0</v>
          </cell>
          <cell r="O207">
            <v>0</v>
          </cell>
          <cell r="P207" t="str">
            <v/>
          </cell>
        </row>
        <row r="208">
          <cell r="D208" t="str">
            <v/>
          </cell>
          <cell r="E208" t="str">
            <v>INSTALACIÓN DE TUBERÍA METÁLICA TIPO EMT SOBREPUESTA EN SUPERFICIE.
INCLUYE: TUBO, CURVAS, UNIONES, ENTRADAS Y SOPORTE CADA 1,2 MTS,  MARCACIÓN RETIE , ALAMBRE DULCE PARA GUÍA DE CABLES, GRAPAS, ANCLAJES, NIVELACIÓN Y PUESTA EN SERVICIO.</v>
          </cell>
          <cell r="F208" t="str">
            <v/>
          </cell>
          <cell r="G208">
            <v>0</v>
          </cell>
          <cell r="H208">
            <v>0</v>
          </cell>
          <cell r="I208" t="str">
            <v/>
          </cell>
          <cell r="J208">
            <v>0</v>
          </cell>
          <cell r="K208" t="str">
            <v/>
          </cell>
          <cell r="L208">
            <v>0</v>
          </cell>
          <cell r="M208" t="str">
            <v/>
          </cell>
          <cell r="N208">
            <v>0</v>
          </cell>
          <cell r="O208">
            <v>0</v>
          </cell>
          <cell r="P208" t="str">
            <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t="str">
            <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t="str">
            <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t="str">
            <v/>
          </cell>
        </row>
        <row r="212">
          <cell r="D212" t="str">
            <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t="str">
            <v/>
          </cell>
          <cell r="G212">
            <v>0</v>
          </cell>
          <cell r="H212">
            <v>0</v>
          </cell>
          <cell r="I212" t="str">
            <v/>
          </cell>
          <cell r="J212">
            <v>0</v>
          </cell>
          <cell r="K212" t="str">
            <v/>
          </cell>
          <cell r="L212">
            <v>0</v>
          </cell>
          <cell r="M212" t="str">
            <v/>
          </cell>
          <cell r="N212">
            <v>0</v>
          </cell>
          <cell r="O212">
            <v>0</v>
          </cell>
          <cell r="P212" t="str">
            <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t="str">
            <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t="str">
            <v/>
          </cell>
        </row>
        <row r="215">
          <cell r="D215" t="str">
            <v/>
          </cell>
          <cell r="E215" t="str">
            <v/>
          </cell>
          <cell r="F215" t="str">
            <v/>
          </cell>
          <cell r="G215">
            <v>0</v>
          </cell>
          <cell r="H215">
            <v>0</v>
          </cell>
          <cell r="I215" t="str">
            <v/>
          </cell>
          <cell r="J215">
            <v>0</v>
          </cell>
          <cell r="K215" t="str">
            <v/>
          </cell>
          <cell r="L215">
            <v>0</v>
          </cell>
          <cell r="M215" t="str">
            <v/>
          </cell>
          <cell r="N215">
            <v>0</v>
          </cell>
          <cell r="O215">
            <v>0</v>
          </cell>
          <cell r="P215" t="str">
            <v/>
          </cell>
        </row>
        <row r="216">
          <cell r="D216" t="str">
            <v>15-20</v>
          </cell>
          <cell r="E216" t="str">
            <v>CIRCUITOS RAMALES EN BAJA TENSIÓN</v>
          </cell>
          <cell r="F216" t="str">
            <v/>
          </cell>
          <cell r="G216">
            <v>0</v>
          </cell>
          <cell r="H216">
            <v>0</v>
          </cell>
          <cell r="I216">
            <v>3295832</v>
          </cell>
          <cell r="J216">
            <v>0</v>
          </cell>
          <cell r="K216">
            <v>0</v>
          </cell>
          <cell r="L216">
            <v>0</v>
          </cell>
          <cell r="M216">
            <v>0</v>
          </cell>
          <cell r="N216">
            <v>0</v>
          </cell>
          <cell r="O216">
            <v>3295832</v>
          </cell>
          <cell r="P216" t="str">
            <v/>
          </cell>
        </row>
        <row r="217">
          <cell r="D217" t="str">
            <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t="str">
            <v/>
          </cell>
          <cell r="G217">
            <v>0</v>
          </cell>
          <cell r="H217">
            <v>0</v>
          </cell>
          <cell r="I217" t="str">
            <v/>
          </cell>
          <cell r="J217">
            <v>0</v>
          </cell>
          <cell r="K217" t="str">
            <v/>
          </cell>
          <cell r="L217">
            <v>0</v>
          </cell>
          <cell r="M217" t="str">
            <v/>
          </cell>
          <cell r="N217">
            <v>0</v>
          </cell>
          <cell r="O217">
            <v>0</v>
          </cell>
          <cell r="P217" t="str">
            <v/>
          </cell>
        </row>
        <row r="218">
          <cell r="D218" t="str">
            <v/>
          </cell>
          <cell r="E218" t="str">
            <v>DE TABLEROS A SALIDAS</v>
          </cell>
          <cell r="F218" t="str">
            <v/>
          </cell>
          <cell r="G218">
            <v>0</v>
          </cell>
          <cell r="H218">
            <v>0</v>
          </cell>
          <cell r="I218" t="str">
            <v/>
          </cell>
          <cell r="J218">
            <v>0</v>
          </cell>
          <cell r="K218" t="str">
            <v/>
          </cell>
          <cell r="L218">
            <v>0</v>
          </cell>
          <cell r="M218" t="str">
            <v/>
          </cell>
          <cell r="N218">
            <v>0</v>
          </cell>
          <cell r="O218">
            <v>0</v>
          </cell>
          <cell r="P218" t="str">
            <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t="str">
            <v/>
          </cell>
        </row>
        <row r="220">
          <cell r="D220" t="str">
            <v/>
          </cell>
          <cell r="E220" t="str">
            <v/>
          </cell>
          <cell r="F220" t="str">
            <v/>
          </cell>
          <cell r="G220">
            <v>0</v>
          </cell>
          <cell r="H220">
            <v>0</v>
          </cell>
          <cell r="I220" t="str">
            <v/>
          </cell>
          <cell r="J220">
            <v>0</v>
          </cell>
          <cell r="K220" t="str">
            <v/>
          </cell>
          <cell r="L220">
            <v>0</v>
          </cell>
          <cell r="M220" t="str">
            <v/>
          </cell>
          <cell r="N220">
            <v>0</v>
          </cell>
          <cell r="O220">
            <v>0</v>
          </cell>
          <cell r="P220" t="str">
            <v/>
          </cell>
        </row>
        <row r="221">
          <cell r="D221" t="str">
            <v>15-25</v>
          </cell>
          <cell r="E221" t="str">
            <v>SALIDAS ELÉCTRICAS</v>
          </cell>
          <cell r="F221" t="str">
            <v/>
          </cell>
          <cell r="G221">
            <v>0</v>
          </cell>
          <cell r="H221">
            <v>0</v>
          </cell>
          <cell r="I221">
            <v>14257264</v>
          </cell>
          <cell r="J221">
            <v>0</v>
          </cell>
          <cell r="K221">
            <v>0</v>
          </cell>
          <cell r="L221">
            <v>0</v>
          </cell>
          <cell r="M221">
            <v>0</v>
          </cell>
          <cell r="N221">
            <v>0</v>
          </cell>
          <cell r="O221">
            <v>14257264</v>
          </cell>
          <cell r="P221" t="str">
            <v/>
          </cell>
        </row>
        <row r="222">
          <cell r="D222" t="str">
            <v/>
          </cell>
          <cell r="E222" t="str">
            <v>SUMINISTRO Y MONTAJE DE:</v>
          </cell>
          <cell r="F222" t="str">
            <v/>
          </cell>
          <cell r="G222">
            <v>0</v>
          </cell>
          <cell r="H222">
            <v>0</v>
          </cell>
          <cell r="I222" t="str">
            <v/>
          </cell>
          <cell r="J222">
            <v>0</v>
          </cell>
          <cell r="K222" t="str">
            <v/>
          </cell>
          <cell r="L222">
            <v>0</v>
          </cell>
          <cell r="M222" t="str">
            <v/>
          </cell>
          <cell r="N222">
            <v>0</v>
          </cell>
          <cell r="O222">
            <v>0</v>
          </cell>
          <cell r="P222" t="str">
            <v/>
          </cell>
        </row>
        <row r="223">
          <cell r="D223" t="str">
            <v/>
          </cell>
          <cell r="E223" t="str">
            <v>SALIDAS ELÉCTRICAS PARA ILUMINACIÓN</v>
          </cell>
          <cell r="F223" t="str">
            <v/>
          </cell>
          <cell r="G223">
            <v>0</v>
          </cell>
          <cell r="H223">
            <v>0</v>
          </cell>
          <cell r="I223" t="str">
            <v/>
          </cell>
          <cell r="J223">
            <v>0</v>
          </cell>
          <cell r="K223" t="str">
            <v/>
          </cell>
          <cell r="L223">
            <v>0</v>
          </cell>
          <cell r="M223" t="str">
            <v/>
          </cell>
          <cell r="N223">
            <v>0</v>
          </cell>
          <cell r="O223">
            <v>0</v>
          </cell>
          <cell r="P223" t="str">
            <v/>
          </cell>
        </row>
        <row r="224">
          <cell r="D224" t="str">
            <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t="str">
            <v/>
          </cell>
          <cell r="G224">
            <v>0</v>
          </cell>
          <cell r="H224">
            <v>0</v>
          </cell>
          <cell r="I224" t="str">
            <v/>
          </cell>
          <cell r="J224">
            <v>0</v>
          </cell>
          <cell r="K224" t="str">
            <v/>
          </cell>
          <cell r="L224">
            <v>0</v>
          </cell>
          <cell r="M224" t="str">
            <v/>
          </cell>
          <cell r="N224">
            <v>0</v>
          </cell>
          <cell r="O224">
            <v>0</v>
          </cell>
          <cell r="P224" t="str">
            <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t="str">
            <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t="str">
            <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t="str">
            <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t="str">
            <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t="str">
            <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t="str">
            <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t="str">
            <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t="str">
            <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t="str">
            <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t="str">
            <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t="str">
            <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t="str">
            <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t="str">
            <v/>
          </cell>
        </row>
        <row r="238">
          <cell r="D238" t="str">
            <v/>
          </cell>
          <cell r="E238" t="str">
            <v>SALIDAS ELÉCTRICAS PARA TOMACORRIENTES</v>
          </cell>
          <cell r="F238" t="str">
            <v/>
          </cell>
          <cell r="G238">
            <v>0</v>
          </cell>
          <cell r="H238">
            <v>0</v>
          </cell>
          <cell r="I238" t="str">
            <v/>
          </cell>
          <cell r="J238">
            <v>0</v>
          </cell>
          <cell r="K238" t="str">
            <v/>
          </cell>
          <cell r="L238">
            <v>0</v>
          </cell>
          <cell r="M238" t="str">
            <v/>
          </cell>
          <cell r="N238">
            <v>0</v>
          </cell>
          <cell r="O238">
            <v>0</v>
          </cell>
          <cell r="P238" t="str">
            <v/>
          </cell>
        </row>
        <row r="239">
          <cell r="D239" t="str">
            <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t="str">
            <v/>
          </cell>
          <cell r="G239">
            <v>0</v>
          </cell>
          <cell r="H239">
            <v>0</v>
          </cell>
          <cell r="I239" t="str">
            <v/>
          </cell>
          <cell r="J239">
            <v>0</v>
          </cell>
          <cell r="K239" t="str">
            <v/>
          </cell>
          <cell r="L239">
            <v>0</v>
          </cell>
          <cell r="M239" t="str">
            <v/>
          </cell>
          <cell r="N239">
            <v>0</v>
          </cell>
          <cell r="O239">
            <v>0</v>
          </cell>
          <cell r="P239" t="str">
            <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t="str">
            <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t="str">
            <v/>
          </cell>
        </row>
        <row r="242">
          <cell r="D242" t="str">
            <v/>
          </cell>
          <cell r="E242" t="str">
            <v/>
          </cell>
          <cell r="F242" t="str">
            <v/>
          </cell>
          <cell r="G242">
            <v>0</v>
          </cell>
          <cell r="H242">
            <v>0</v>
          </cell>
          <cell r="I242" t="str">
            <v/>
          </cell>
          <cell r="J242">
            <v>0</v>
          </cell>
          <cell r="K242" t="str">
            <v/>
          </cell>
          <cell r="L242">
            <v>0</v>
          </cell>
          <cell r="M242" t="str">
            <v/>
          </cell>
          <cell r="N242">
            <v>0</v>
          </cell>
          <cell r="O242">
            <v>0</v>
          </cell>
          <cell r="P242" t="str">
            <v/>
          </cell>
        </row>
        <row r="243">
          <cell r="D243" t="str">
            <v>15-30</v>
          </cell>
          <cell r="E243" t="str">
            <v>LUMINARIAS</v>
          </cell>
          <cell r="F243" t="str">
            <v/>
          </cell>
          <cell r="G243">
            <v>0</v>
          </cell>
          <cell r="H243">
            <v>0</v>
          </cell>
          <cell r="I243">
            <v>21971726</v>
          </cell>
          <cell r="J243">
            <v>0</v>
          </cell>
          <cell r="K243">
            <v>0</v>
          </cell>
          <cell r="L243">
            <v>0</v>
          </cell>
          <cell r="M243">
            <v>0</v>
          </cell>
          <cell r="N243">
            <v>0</v>
          </cell>
          <cell r="O243">
            <v>21971726</v>
          </cell>
          <cell r="P243" t="str">
            <v/>
          </cell>
        </row>
        <row r="244">
          <cell r="D244" t="str">
            <v/>
          </cell>
          <cell r="E244" t="str">
            <v>SUMINISTRO Y MONTAJE DE LUMINARIAS.
INCLUYE: LUMINARIA CON TUBOS FLUORESCENTES O BOMBILLA, CABLE ENCAUCHETADO CALIBRE 3X16AWG, CLAVIJA TIPO 515 LEVITON, MARCACIÓN, SOPORTE, FIJACIÓN, CONEXIÓN, PRUEBAS Y PUESTA EN SERVICIO.</v>
          </cell>
          <cell r="F244" t="str">
            <v/>
          </cell>
          <cell r="G244">
            <v>0</v>
          </cell>
          <cell r="H244">
            <v>0</v>
          </cell>
          <cell r="I244" t="str">
            <v/>
          </cell>
          <cell r="J244">
            <v>0</v>
          </cell>
          <cell r="K244" t="str">
            <v/>
          </cell>
          <cell r="L244">
            <v>0</v>
          </cell>
          <cell r="M244" t="str">
            <v/>
          </cell>
          <cell r="N244">
            <v>0</v>
          </cell>
          <cell r="O244">
            <v>0</v>
          </cell>
          <cell r="P244" t="str">
            <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t="str">
            <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t="str">
            <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t="str">
            <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t="str">
            <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t="str">
            <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t="str">
            <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t="str">
            <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t="str">
            <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t="str">
            <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t="str">
            <v/>
          </cell>
        </row>
        <row r="255">
          <cell r="D255" t="str">
            <v/>
          </cell>
          <cell r="E255" t="str">
            <v/>
          </cell>
          <cell r="F255" t="str">
            <v/>
          </cell>
          <cell r="G255">
            <v>0</v>
          </cell>
          <cell r="H255">
            <v>0</v>
          </cell>
          <cell r="I255" t="str">
            <v/>
          </cell>
          <cell r="J255">
            <v>0</v>
          </cell>
          <cell r="K255" t="str">
            <v/>
          </cell>
          <cell r="L255">
            <v>0</v>
          </cell>
          <cell r="M255" t="str">
            <v/>
          </cell>
          <cell r="N255">
            <v>0</v>
          </cell>
          <cell r="O255">
            <v>0</v>
          </cell>
          <cell r="P255" t="str">
            <v/>
          </cell>
        </row>
        <row r="256">
          <cell r="D256" t="str">
            <v>15-35</v>
          </cell>
          <cell r="E256" t="str">
            <v>CAJAS</v>
          </cell>
          <cell r="F256" t="str">
            <v/>
          </cell>
          <cell r="G256">
            <v>0</v>
          </cell>
          <cell r="H256">
            <v>0</v>
          </cell>
          <cell r="I256">
            <v>2037803</v>
          </cell>
          <cell r="J256">
            <v>0</v>
          </cell>
          <cell r="K256">
            <v>0</v>
          </cell>
          <cell r="L256">
            <v>0</v>
          </cell>
          <cell r="M256">
            <v>0</v>
          </cell>
          <cell r="N256">
            <v>0</v>
          </cell>
          <cell r="O256">
            <v>2037803</v>
          </cell>
          <cell r="P256" t="str">
            <v/>
          </cell>
        </row>
        <row r="257">
          <cell r="D257" t="str">
            <v/>
          </cell>
          <cell r="E257" t="str">
            <v>SUMINISTRO Y MONTAJE DE:</v>
          </cell>
          <cell r="F257" t="str">
            <v/>
          </cell>
          <cell r="G257">
            <v>0</v>
          </cell>
          <cell r="H257">
            <v>0</v>
          </cell>
          <cell r="I257" t="str">
            <v/>
          </cell>
          <cell r="J257">
            <v>0</v>
          </cell>
          <cell r="K257" t="str">
            <v/>
          </cell>
          <cell r="L257">
            <v>0</v>
          </cell>
          <cell r="M257" t="str">
            <v/>
          </cell>
          <cell r="N257">
            <v>0</v>
          </cell>
          <cell r="O257">
            <v>0</v>
          </cell>
          <cell r="P257" t="str">
            <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t="str">
            <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t="str">
            <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t="str">
            <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t="str">
            <v/>
          </cell>
        </row>
        <row r="262">
          <cell r="D262" t="str">
            <v/>
          </cell>
          <cell r="E262" t="str">
            <v/>
          </cell>
          <cell r="F262" t="str">
            <v/>
          </cell>
          <cell r="G262">
            <v>0</v>
          </cell>
          <cell r="H262">
            <v>0</v>
          </cell>
          <cell r="I262" t="str">
            <v/>
          </cell>
          <cell r="J262">
            <v>0</v>
          </cell>
          <cell r="K262" t="str">
            <v/>
          </cell>
          <cell r="L262">
            <v>0</v>
          </cell>
          <cell r="M262" t="str">
            <v/>
          </cell>
          <cell r="N262">
            <v>0</v>
          </cell>
          <cell r="O262">
            <v>0</v>
          </cell>
          <cell r="P262" t="str">
            <v/>
          </cell>
        </row>
        <row r="263">
          <cell r="D263" t="str">
            <v>15-40</v>
          </cell>
          <cell r="E263" t="str">
            <v>POSTES</v>
          </cell>
          <cell r="F263" t="str">
            <v/>
          </cell>
          <cell r="G263">
            <v>0</v>
          </cell>
          <cell r="H263">
            <v>0</v>
          </cell>
          <cell r="I263">
            <v>4200792</v>
          </cell>
          <cell r="J263">
            <v>0</v>
          </cell>
          <cell r="K263">
            <v>0</v>
          </cell>
          <cell r="L263">
            <v>0</v>
          </cell>
          <cell r="M263">
            <v>0</v>
          </cell>
          <cell r="N263">
            <v>0</v>
          </cell>
          <cell r="O263">
            <v>4200792</v>
          </cell>
          <cell r="P263" t="str">
            <v/>
          </cell>
        </row>
        <row r="264">
          <cell r="D264" t="str">
            <v/>
          </cell>
          <cell r="E264" t="str">
            <v>SUMINISTRO Y MONTAJE DE:</v>
          </cell>
          <cell r="F264" t="str">
            <v/>
          </cell>
          <cell r="G264">
            <v>0</v>
          </cell>
          <cell r="H264">
            <v>0</v>
          </cell>
          <cell r="I264" t="str">
            <v/>
          </cell>
          <cell r="J264">
            <v>0</v>
          </cell>
          <cell r="K264" t="str">
            <v/>
          </cell>
          <cell r="L264">
            <v>0</v>
          </cell>
          <cell r="M264" t="str">
            <v/>
          </cell>
          <cell r="N264">
            <v>0</v>
          </cell>
          <cell r="O264">
            <v>0</v>
          </cell>
          <cell r="P264" t="str">
            <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t="str">
            <v/>
          </cell>
        </row>
        <row r="266">
          <cell r="D266" t="str">
            <v/>
          </cell>
          <cell r="E266" t="str">
            <v/>
          </cell>
          <cell r="F266" t="str">
            <v/>
          </cell>
          <cell r="G266">
            <v>0</v>
          </cell>
          <cell r="H266">
            <v>0</v>
          </cell>
          <cell r="I266" t="str">
            <v/>
          </cell>
          <cell r="J266">
            <v>0</v>
          </cell>
          <cell r="K266" t="str">
            <v/>
          </cell>
          <cell r="L266">
            <v>0</v>
          </cell>
          <cell r="M266" t="str">
            <v/>
          </cell>
          <cell r="N266">
            <v>0</v>
          </cell>
          <cell r="O266">
            <v>0</v>
          </cell>
          <cell r="P266" t="str">
            <v/>
          </cell>
        </row>
        <row r="267">
          <cell r="D267" t="str">
            <v>15-45</v>
          </cell>
          <cell r="E267" t="str">
            <v>COMUNICACIONES (SISTEMAS)</v>
          </cell>
          <cell r="F267" t="str">
            <v/>
          </cell>
          <cell r="G267">
            <v>0</v>
          </cell>
          <cell r="H267">
            <v>0</v>
          </cell>
          <cell r="I267">
            <v>2113490</v>
          </cell>
          <cell r="J267">
            <v>0</v>
          </cell>
          <cell r="K267">
            <v>0</v>
          </cell>
          <cell r="L267">
            <v>0</v>
          </cell>
          <cell r="M267">
            <v>0</v>
          </cell>
          <cell r="N267">
            <v>0</v>
          </cell>
          <cell r="O267">
            <v>2113490</v>
          </cell>
          <cell r="P267" t="str">
            <v/>
          </cell>
        </row>
        <row r="268">
          <cell r="D268" t="str">
            <v/>
          </cell>
          <cell r="E268" t="str">
            <v>SUMINISTRO Y MONTAJE DE:</v>
          </cell>
          <cell r="F268" t="str">
            <v/>
          </cell>
          <cell r="G268">
            <v>0</v>
          </cell>
          <cell r="H268">
            <v>0</v>
          </cell>
          <cell r="I268" t="str">
            <v/>
          </cell>
          <cell r="J268">
            <v>0</v>
          </cell>
          <cell r="K268" t="str">
            <v/>
          </cell>
          <cell r="L268">
            <v>0</v>
          </cell>
          <cell r="M268" t="str">
            <v/>
          </cell>
          <cell r="N268">
            <v>0</v>
          </cell>
          <cell r="O268">
            <v>0</v>
          </cell>
          <cell r="P268" t="str">
            <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t="str">
            <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t="str">
            <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t="str">
            <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t="str">
            <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t="str">
            <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t="str">
            <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t="str">
            <v/>
          </cell>
        </row>
        <row r="276">
          <cell r="D276" t="str">
            <v/>
          </cell>
          <cell r="E276" t="str">
            <v/>
          </cell>
          <cell r="F276" t="str">
            <v/>
          </cell>
          <cell r="G276">
            <v>0</v>
          </cell>
          <cell r="H276">
            <v>0</v>
          </cell>
          <cell r="I276" t="str">
            <v/>
          </cell>
          <cell r="J276">
            <v>0</v>
          </cell>
          <cell r="K276" t="str">
            <v/>
          </cell>
          <cell r="L276">
            <v>0</v>
          </cell>
          <cell r="M276" t="str">
            <v/>
          </cell>
          <cell r="N276">
            <v>0</v>
          </cell>
          <cell r="O276">
            <v>0</v>
          </cell>
          <cell r="P276" t="str">
            <v/>
          </cell>
        </row>
        <row r="277">
          <cell r="D277" t="str">
            <v>15-50</v>
          </cell>
          <cell r="E277" t="str">
            <v>TELÉFONOS</v>
          </cell>
          <cell r="F277" t="str">
            <v/>
          </cell>
          <cell r="G277">
            <v>0</v>
          </cell>
          <cell r="H277">
            <v>0</v>
          </cell>
          <cell r="I277">
            <v>77306</v>
          </cell>
          <cell r="J277">
            <v>0</v>
          </cell>
          <cell r="K277">
            <v>0</v>
          </cell>
          <cell r="L277">
            <v>0</v>
          </cell>
          <cell r="M277">
            <v>0</v>
          </cell>
          <cell r="N277">
            <v>0</v>
          </cell>
          <cell r="O277">
            <v>77306</v>
          </cell>
          <cell r="P277" t="str">
            <v/>
          </cell>
        </row>
        <row r="278">
          <cell r="D278" t="str">
            <v/>
          </cell>
          <cell r="E278" t="str">
            <v>SUMINISTRO Y MONTAJE DE:</v>
          </cell>
          <cell r="F278" t="str">
            <v/>
          </cell>
          <cell r="G278">
            <v>0</v>
          </cell>
          <cell r="H278">
            <v>0</v>
          </cell>
          <cell r="I278" t="str">
            <v/>
          </cell>
          <cell r="J278">
            <v>0</v>
          </cell>
          <cell r="K278" t="str">
            <v/>
          </cell>
          <cell r="L278">
            <v>0</v>
          </cell>
          <cell r="M278" t="str">
            <v/>
          </cell>
          <cell r="N278">
            <v>0</v>
          </cell>
          <cell r="O278">
            <v>0</v>
          </cell>
          <cell r="P278" t="str">
            <v/>
          </cell>
        </row>
        <row r="279">
          <cell r="D279" t="str">
            <v/>
          </cell>
          <cell r="E279" t="str">
            <v>REDES INTERNAS DE TELÉFONOS</v>
          </cell>
          <cell r="F279" t="str">
            <v/>
          </cell>
          <cell r="G279">
            <v>0</v>
          </cell>
          <cell r="H279">
            <v>0</v>
          </cell>
          <cell r="I279" t="str">
            <v/>
          </cell>
          <cell r="J279">
            <v>0</v>
          </cell>
          <cell r="K279" t="str">
            <v/>
          </cell>
          <cell r="L279">
            <v>0</v>
          </cell>
          <cell r="M279" t="str">
            <v/>
          </cell>
          <cell r="N279">
            <v>0</v>
          </cell>
          <cell r="O279">
            <v>0</v>
          </cell>
          <cell r="P279" t="str">
            <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t="str">
            <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t="str">
            <v/>
          </cell>
        </row>
        <row r="282">
          <cell r="D282" t="str">
            <v/>
          </cell>
          <cell r="E282" t="str">
            <v/>
          </cell>
          <cell r="F282" t="str">
            <v/>
          </cell>
          <cell r="G282">
            <v>0</v>
          </cell>
          <cell r="H282">
            <v>0</v>
          </cell>
          <cell r="I282" t="str">
            <v/>
          </cell>
          <cell r="J282">
            <v>0</v>
          </cell>
          <cell r="K282" t="str">
            <v/>
          </cell>
          <cell r="L282">
            <v>0</v>
          </cell>
          <cell r="M282" t="str">
            <v/>
          </cell>
          <cell r="N282">
            <v>0</v>
          </cell>
          <cell r="O282">
            <v>0</v>
          </cell>
          <cell r="P282" t="str">
            <v/>
          </cell>
        </row>
        <row r="283">
          <cell r="D283" t="str">
            <v>15-55</v>
          </cell>
          <cell r="E283" t="str">
            <v>MALLA DE PUESTA A TIERRA</v>
          </cell>
          <cell r="F283" t="str">
            <v/>
          </cell>
          <cell r="G283">
            <v>0</v>
          </cell>
          <cell r="H283">
            <v>0</v>
          </cell>
          <cell r="I283">
            <v>1609517</v>
          </cell>
          <cell r="J283">
            <v>0</v>
          </cell>
          <cell r="K283">
            <v>0</v>
          </cell>
          <cell r="L283">
            <v>0</v>
          </cell>
          <cell r="M283">
            <v>0</v>
          </cell>
          <cell r="N283">
            <v>0</v>
          </cell>
          <cell r="O283">
            <v>1609517</v>
          </cell>
          <cell r="P283" t="str">
            <v/>
          </cell>
        </row>
        <row r="284">
          <cell r="D284" t="str">
            <v/>
          </cell>
          <cell r="E284" t="str">
            <v>SUMINISTRO Y MONTAJE DE:</v>
          </cell>
          <cell r="F284" t="str">
            <v/>
          </cell>
          <cell r="G284">
            <v>0</v>
          </cell>
          <cell r="H284">
            <v>0</v>
          </cell>
          <cell r="I284" t="str">
            <v/>
          </cell>
          <cell r="J284">
            <v>0</v>
          </cell>
          <cell r="K284" t="str">
            <v/>
          </cell>
          <cell r="L284">
            <v>0</v>
          </cell>
          <cell r="M284" t="str">
            <v/>
          </cell>
          <cell r="N284">
            <v>0</v>
          </cell>
          <cell r="O284">
            <v>0</v>
          </cell>
          <cell r="P284" t="str">
            <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t="str">
            <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t="str">
            <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t="str">
            <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t="str">
            <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t="str">
            <v/>
          </cell>
        </row>
        <row r="290">
          <cell r="D290" t="str">
            <v/>
          </cell>
          <cell r="E290" t="str">
            <v/>
          </cell>
          <cell r="F290" t="str">
            <v/>
          </cell>
          <cell r="G290">
            <v>0</v>
          </cell>
          <cell r="H290">
            <v>0</v>
          </cell>
          <cell r="I290" t="str">
            <v/>
          </cell>
          <cell r="J290">
            <v>0</v>
          </cell>
          <cell r="K290" t="str">
            <v/>
          </cell>
          <cell r="L290">
            <v>0</v>
          </cell>
          <cell r="M290" t="str">
            <v/>
          </cell>
          <cell r="N290">
            <v>0</v>
          </cell>
          <cell r="O290">
            <v>0</v>
          </cell>
          <cell r="P290" t="str">
            <v/>
          </cell>
        </row>
        <row r="291">
          <cell r="D291" t="str">
            <v/>
          </cell>
          <cell r="E291" t="str">
            <v/>
          </cell>
          <cell r="F291" t="str">
            <v/>
          </cell>
          <cell r="G291">
            <v>0</v>
          </cell>
          <cell r="H291">
            <v>0</v>
          </cell>
          <cell r="I291" t="str">
            <v/>
          </cell>
          <cell r="J291">
            <v>0</v>
          </cell>
          <cell r="K291" t="str">
            <v/>
          </cell>
          <cell r="L291">
            <v>0</v>
          </cell>
          <cell r="M291" t="str">
            <v/>
          </cell>
          <cell r="N291">
            <v>0</v>
          </cell>
          <cell r="O291">
            <v>0</v>
          </cell>
          <cell r="P291" t="str">
            <v/>
          </cell>
        </row>
        <row r="292">
          <cell r="D292" t="str">
            <v>15-60</v>
          </cell>
          <cell r="E292" t="str">
            <v>SISTEMA DE APANTALLAMIENTO</v>
          </cell>
          <cell r="F292" t="str">
            <v/>
          </cell>
          <cell r="G292">
            <v>0</v>
          </cell>
          <cell r="H292">
            <v>0</v>
          </cell>
          <cell r="I292">
            <v>5209309</v>
          </cell>
          <cell r="J292">
            <v>0</v>
          </cell>
          <cell r="K292">
            <v>0</v>
          </cell>
          <cell r="L292">
            <v>0</v>
          </cell>
          <cell r="M292">
            <v>0</v>
          </cell>
          <cell r="N292">
            <v>0</v>
          </cell>
          <cell r="O292">
            <v>5209309</v>
          </cell>
          <cell r="P292" t="str">
            <v/>
          </cell>
        </row>
        <row r="293">
          <cell r="D293" t="str">
            <v/>
          </cell>
          <cell r="E293" t="str">
            <v>SUMINISTRO Y MONTAJE DE:</v>
          </cell>
          <cell r="F293" t="str">
            <v/>
          </cell>
          <cell r="G293">
            <v>0</v>
          </cell>
          <cell r="H293">
            <v>0</v>
          </cell>
          <cell r="I293" t="str">
            <v/>
          </cell>
          <cell r="J293">
            <v>0</v>
          </cell>
          <cell r="K293" t="str">
            <v/>
          </cell>
          <cell r="L293">
            <v>0</v>
          </cell>
          <cell r="M293" t="str">
            <v/>
          </cell>
          <cell r="N293">
            <v>0</v>
          </cell>
          <cell r="O293">
            <v>0</v>
          </cell>
          <cell r="P293" t="str">
            <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t="str">
            <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t="str">
            <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t="str">
            <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t="str">
            <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t="str">
            <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t="str">
            <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t="str">
            <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t="str">
            <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t="str">
            <v/>
          </cell>
        </row>
        <row r="303">
          <cell r="D303" t="str">
            <v/>
          </cell>
          <cell r="E303" t="str">
            <v/>
          </cell>
          <cell r="F303" t="str">
            <v/>
          </cell>
          <cell r="G303">
            <v>0</v>
          </cell>
          <cell r="H303">
            <v>0</v>
          </cell>
          <cell r="I303" t="str">
            <v/>
          </cell>
          <cell r="J303">
            <v>0</v>
          </cell>
          <cell r="K303" t="str">
            <v/>
          </cell>
          <cell r="L303">
            <v>0</v>
          </cell>
          <cell r="M303" t="str">
            <v/>
          </cell>
          <cell r="N303">
            <v>0</v>
          </cell>
          <cell r="O303">
            <v>0</v>
          </cell>
          <cell r="P303" t="str">
            <v/>
          </cell>
        </row>
        <row r="304">
          <cell r="D304" t="str">
            <v>15-65</v>
          </cell>
          <cell r="E304" t="str">
            <v>TRAMITES</v>
          </cell>
          <cell r="F304" t="str">
            <v/>
          </cell>
          <cell r="G304">
            <v>0</v>
          </cell>
          <cell r="H304">
            <v>0</v>
          </cell>
          <cell r="I304">
            <v>5565340.0800000001</v>
          </cell>
          <cell r="J304">
            <v>0</v>
          </cell>
          <cell r="K304">
            <v>0</v>
          </cell>
          <cell r="L304">
            <v>0</v>
          </cell>
          <cell r="M304">
            <v>0</v>
          </cell>
          <cell r="N304">
            <v>0</v>
          </cell>
          <cell r="O304">
            <v>5565340.0800000001</v>
          </cell>
          <cell r="P304" t="str">
            <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t="str">
            <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t="str">
            <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t="str">
            <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t="str">
            <v/>
          </cell>
        </row>
        <row r="309">
          <cell r="D309" t="str">
            <v>16</v>
          </cell>
          <cell r="E309" t="str">
            <v>AIRE ACONDICIONADO</v>
          </cell>
          <cell r="F309">
            <v>0</v>
          </cell>
          <cell r="G309">
            <v>0</v>
          </cell>
          <cell r="H309">
            <v>0</v>
          </cell>
          <cell r="I309">
            <v>0</v>
          </cell>
          <cell r="J309">
            <v>0</v>
          </cell>
          <cell r="K309">
            <v>0</v>
          </cell>
          <cell r="L309">
            <v>0</v>
          </cell>
          <cell r="M309">
            <v>0</v>
          </cell>
          <cell r="N309">
            <v>0</v>
          </cell>
          <cell r="O309" t="str">
            <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t="str">
            <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t="str">
            <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t="str">
            <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t="str">
            <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t="str">
            <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t="str">
            <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t="str">
            <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t="str">
            <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t="str">
            <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t="str">
            <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t="str">
            <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t="str">
            <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t="str">
            <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t="str">
            <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t="str">
            <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t="str">
            <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t="str">
            <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t="str">
            <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CONSOLIDADO"/>
      <sheetName val="ANALISIS AIU"/>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zoomScaleSheetLayoutView="90" zoomScalePageLayoutView="90" workbookViewId="0">
      <selection activeCell="A22" sqref="A22:B22"/>
    </sheetView>
  </sheetViews>
  <sheetFormatPr baseColWidth="10" defaultColWidth="11.453125" defaultRowHeight="12.5"/>
  <cols>
    <col min="1" max="1" width="13.453125" style="2" customWidth="1"/>
    <col min="2" max="2" width="80" style="1" bestFit="1" customWidth="1"/>
    <col min="3" max="16384" width="11.453125" style="1"/>
  </cols>
  <sheetData>
    <row r="1" spans="1:2" ht="37.5" customHeight="1">
      <c r="A1" s="422" t="s">
        <v>5</v>
      </c>
      <c r="B1" s="423"/>
    </row>
    <row r="2" spans="1:2" ht="37.5" customHeight="1">
      <c r="A2" s="420" t="s">
        <v>297</v>
      </c>
      <c r="B2" s="421"/>
    </row>
    <row r="3" spans="1:2" ht="74.25" customHeight="1">
      <c r="A3" s="418" t="s">
        <v>165</v>
      </c>
      <c r="B3" s="419"/>
    </row>
    <row r="4" spans="1:2" ht="27" customHeight="1">
      <c r="A4" s="416" t="s">
        <v>30</v>
      </c>
      <c r="B4" s="417"/>
    </row>
    <row r="5" spans="1:2" s="2" customFormat="1" ht="15.5">
      <c r="A5" s="47"/>
      <c r="B5" s="47"/>
    </row>
    <row r="6" spans="1:2" ht="29.25" customHeight="1">
      <c r="A6" s="31" t="s">
        <v>32</v>
      </c>
      <c r="B6" s="32" t="s">
        <v>3</v>
      </c>
    </row>
    <row r="7" spans="1:2" ht="22.5" customHeight="1" thickBot="1">
      <c r="A7" s="33" t="s">
        <v>4</v>
      </c>
      <c r="B7" s="220" t="s">
        <v>166</v>
      </c>
    </row>
    <row r="8" spans="1:2" ht="22.5" customHeight="1">
      <c r="A8" s="70"/>
      <c r="B8" s="71"/>
    </row>
    <row r="9" spans="1:2" ht="52.5" customHeight="1">
      <c r="A9" s="70"/>
      <c r="B9" s="71"/>
    </row>
    <row r="10" spans="1:2">
      <c r="A10" s="412" t="s">
        <v>116</v>
      </c>
      <c r="B10" s="413"/>
    </row>
    <row r="11" spans="1:2" ht="38.25" customHeight="1">
      <c r="A11" s="424"/>
      <c r="B11" s="424"/>
    </row>
    <row r="14" spans="1:2">
      <c r="A14" s="72"/>
      <c r="B14" s="73"/>
    </row>
    <row r="15" spans="1:2">
      <c r="A15" s="75" t="s">
        <v>108</v>
      </c>
      <c r="B15" s="74"/>
    </row>
    <row r="16" spans="1:2">
      <c r="A16" s="411"/>
      <c r="B16" s="411"/>
    </row>
    <row r="17" spans="1:2">
      <c r="A17" s="414" t="s">
        <v>107</v>
      </c>
      <c r="B17" s="414"/>
    </row>
    <row r="18" spans="1:2">
      <c r="A18" s="415"/>
      <c r="B18" s="415"/>
    </row>
    <row r="19" spans="1:2">
      <c r="A19" s="72"/>
      <c r="B19" s="73"/>
    </row>
    <row r="20" spans="1:2">
      <c r="A20" s="75" t="s">
        <v>108</v>
      </c>
      <c r="B20" s="74"/>
    </row>
    <row r="21" spans="1:2">
      <c r="A21" s="411"/>
      <c r="B21" s="411"/>
    </row>
    <row r="22" spans="1:2">
      <c r="A22" s="411"/>
      <c r="B22" s="411"/>
    </row>
    <row r="23" spans="1:2" ht="14">
      <c r="A23" s="410"/>
      <c r="B23" s="410"/>
    </row>
    <row r="24" spans="1:2">
      <c r="A24" s="72"/>
      <c r="B24" s="73"/>
    </row>
    <row r="25" spans="1:2">
      <c r="A25" s="75" t="s">
        <v>108</v>
      </c>
      <c r="B25" s="74"/>
    </row>
    <row r="26" spans="1:2">
      <c r="A26" s="411"/>
      <c r="B26" s="411"/>
    </row>
    <row r="27" spans="1:2">
      <c r="A27" s="411"/>
      <c r="B27" s="411"/>
    </row>
  </sheetData>
  <sheetProtection algorithmName="SHA-512" hashValue="ZomkXYI8JD+nD6T6p5o27CD1xSDWm0A7IRRsb7jJER1frdCdG0rcAcrfBum1EW9FPfLvxJgo5C0HjqeAqPRSNQ==" saltValue="TQ2ZvySicCCLuQYj3u7SWA==" spinCount="100000" sheet="1" objects="1" scenarios="1" selectLockedCells="1" selectUnlockedCells="1"/>
  <mergeCells count="14">
    <mergeCell ref="A4:B4"/>
    <mergeCell ref="A3:B3"/>
    <mergeCell ref="A2:B2"/>
    <mergeCell ref="A1:B1"/>
    <mergeCell ref="A16:B16"/>
    <mergeCell ref="A11:B11"/>
    <mergeCell ref="A23:B23"/>
    <mergeCell ref="A26:B26"/>
    <mergeCell ref="A27:B27"/>
    <mergeCell ref="A10:B10"/>
    <mergeCell ref="A17:B17"/>
    <mergeCell ref="A18:B18"/>
    <mergeCell ref="A21:B21"/>
    <mergeCell ref="A22:B22"/>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90" zoomScaleNormal="90" workbookViewId="0">
      <selection activeCell="D9" sqref="D9"/>
    </sheetView>
  </sheetViews>
  <sheetFormatPr baseColWidth="10" defaultColWidth="11.453125" defaultRowHeight="14"/>
  <cols>
    <col min="1" max="1" width="11.54296875" style="9" customWidth="1"/>
    <col min="2" max="2" width="16.54296875" style="9" customWidth="1"/>
    <col min="3" max="3" width="13.453125" style="9" customWidth="1"/>
    <col min="4" max="4" width="49.81640625" style="9" customWidth="1"/>
    <col min="5" max="5" width="18.1796875" style="9" customWidth="1"/>
    <col min="6" max="6" width="36.81640625" style="9" customWidth="1"/>
    <col min="7" max="7" width="24.1796875" style="9" customWidth="1"/>
    <col min="8" max="8" width="16.453125" style="9" customWidth="1"/>
    <col min="9" max="9" width="47.54296875" style="9" customWidth="1"/>
    <col min="10" max="16384" width="11.453125" style="9"/>
  </cols>
  <sheetData>
    <row r="1" spans="1:9" ht="34.5" customHeight="1">
      <c r="A1" s="432"/>
      <c r="B1" s="425" t="s">
        <v>5</v>
      </c>
      <c r="C1" s="425"/>
      <c r="D1" s="425"/>
      <c r="E1" s="425"/>
      <c r="F1" s="425"/>
      <c r="G1" s="425"/>
      <c r="H1" s="425"/>
      <c r="I1" s="426"/>
    </row>
    <row r="2" spans="1:9" ht="32.25" customHeight="1">
      <c r="A2" s="433"/>
      <c r="B2" s="427" t="str">
        <f>+ENTREGA!A2</f>
        <v xml:space="preserve">Invitación Pública N°FCEN-21460002-097-2018   </v>
      </c>
      <c r="C2" s="427"/>
      <c r="D2" s="427"/>
      <c r="E2" s="427"/>
      <c r="F2" s="427"/>
      <c r="G2" s="427"/>
      <c r="H2" s="427"/>
      <c r="I2" s="428"/>
    </row>
    <row r="3" spans="1:9" ht="57" customHeight="1">
      <c r="A3" s="433"/>
      <c r="B3" s="429" t="str">
        <f>+ENTREGA!A3</f>
        <v>OBJETO: “Ejecutar la obra civil e hidráulica, demarcaciones y conformación de celdas del parqueadero de carros perteneciente a la sede de Robledo de la Universidad de Antioquia, ubicado en la calle 73 #73A-79 en la ciudad de Medellín, conforme con las especificaciones técnicas y cantidades de obra.”</v>
      </c>
      <c r="C3" s="429"/>
      <c r="D3" s="429"/>
      <c r="E3" s="429"/>
      <c r="F3" s="429"/>
      <c r="G3" s="429"/>
      <c r="H3" s="429"/>
      <c r="I3" s="430"/>
    </row>
    <row r="4" spans="1:9" ht="18" customHeight="1">
      <c r="A4" s="437" t="s">
        <v>86</v>
      </c>
      <c r="B4" s="438"/>
      <c r="C4" s="438"/>
      <c r="D4" s="438"/>
      <c r="E4" s="438"/>
      <c r="F4" s="438"/>
      <c r="G4" s="438"/>
      <c r="H4" s="438"/>
      <c r="I4" s="439"/>
    </row>
    <row r="5" spans="1:9" ht="33" customHeight="1">
      <c r="A5" s="434" t="s">
        <v>299</v>
      </c>
      <c r="B5" s="435"/>
      <c r="C5" s="436"/>
      <c r="D5" s="34"/>
      <c r="E5" s="35"/>
      <c r="F5" s="35"/>
      <c r="G5" s="35"/>
      <c r="H5" s="35"/>
      <c r="I5" s="36"/>
    </row>
    <row r="6" spans="1:9" ht="28">
      <c r="A6" s="29" t="s">
        <v>47</v>
      </c>
      <c r="B6" s="29" t="s">
        <v>48</v>
      </c>
      <c r="C6" s="30" t="s">
        <v>49</v>
      </c>
      <c r="D6" s="29" t="s">
        <v>41</v>
      </c>
      <c r="E6" s="30" t="s">
        <v>50</v>
      </c>
      <c r="F6" s="30" t="s">
        <v>51</v>
      </c>
      <c r="G6" s="30" t="s">
        <v>52</v>
      </c>
      <c r="H6" s="30" t="s">
        <v>53</v>
      </c>
      <c r="I6" s="30" t="s">
        <v>18</v>
      </c>
    </row>
    <row r="7" spans="1:9" ht="37.5" customHeight="1" thickBot="1">
      <c r="A7" s="147" t="s">
        <v>4</v>
      </c>
      <c r="B7" s="408">
        <v>2018023770</v>
      </c>
      <c r="C7" s="221">
        <v>0.39253472222222219</v>
      </c>
      <c r="D7" s="220" t="s">
        <v>166</v>
      </c>
      <c r="E7" s="148" t="s">
        <v>167</v>
      </c>
      <c r="F7" s="409" t="s">
        <v>318</v>
      </c>
      <c r="G7" s="149">
        <v>158</v>
      </c>
      <c r="H7" s="381">
        <v>351196985</v>
      </c>
      <c r="I7" s="28"/>
    </row>
    <row r="8" spans="1:9" s="136" customFormat="1" ht="42" customHeight="1">
      <c r="A8" s="131"/>
      <c r="B8" s="131"/>
      <c r="C8" s="132"/>
      <c r="D8" s="133"/>
      <c r="E8" s="133"/>
      <c r="F8" s="134"/>
      <c r="G8" s="133"/>
      <c r="H8" s="135"/>
      <c r="I8" s="134"/>
    </row>
    <row r="9" spans="1:9" s="136" customFormat="1" ht="42" customHeight="1">
      <c r="A9" s="131"/>
      <c r="B9" s="131"/>
      <c r="C9" s="132"/>
      <c r="D9" s="133"/>
      <c r="E9" s="133"/>
      <c r="F9" s="134"/>
      <c r="G9" s="133"/>
      <c r="H9" s="135"/>
      <c r="I9" s="134"/>
    </row>
    <row r="11" spans="1:9" ht="34.5" customHeight="1">
      <c r="A11" s="431" t="s">
        <v>298</v>
      </c>
      <c r="B11" s="431"/>
      <c r="C11" s="431"/>
      <c r="D11" s="410"/>
      <c r="E11" s="410"/>
      <c r="F11" s="410"/>
      <c r="G11" s="410"/>
      <c r="H11" s="410"/>
      <c r="I11" s="410"/>
    </row>
  </sheetData>
  <sheetProtection algorithmName="SHA-512" hashValue="F/F+aGXtYrvmKd74+DvUUTYIHT/7GHWJ6eO3LBwinkujea5CGh1/zKj7bazMUWosewScZtAQ1Ptit2VrJP84cg==" saltValue="NQXWnJp7dLskKPzw5LeibQ==" spinCount="100000" sheet="1" objects="1" scenarios="1"/>
  <mergeCells count="7">
    <mergeCell ref="B1:I1"/>
    <mergeCell ref="B2:I2"/>
    <mergeCell ref="B3:I3"/>
    <mergeCell ref="A11:I11"/>
    <mergeCell ref="A1:A3"/>
    <mergeCell ref="A5:C5"/>
    <mergeCell ref="A4:I4"/>
  </mergeCells>
  <printOptions horizontalCentered="1"/>
  <pageMargins left="0.59055118110236227" right="0.39370078740157483" top="0.59055118110236227" bottom="0.39370078740157483" header="0.31496062992125984" footer="0.31496062992125984"/>
  <pageSetup scale="66"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90" zoomScaleNormal="90" zoomScaleSheetLayoutView="100" workbookViewId="0">
      <pane xSplit="2" ySplit="5" topLeftCell="C6" activePane="bottomRight" state="frozen"/>
      <selection pane="topRight" activeCell="C1" sqref="C1"/>
      <selection pane="bottomLeft" activeCell="A6" sqref="A6"/>
      <selection pane="bottomRight" activeCell="C32" sqref="C32"/>
    </sheetView>
  </sheetViews>
  <sheetFormatPr baseColWidth="10" defaultColWidth="11.453125" defaultRowHeight="14"/>
  <cols>
    <col min="1" max="1" width="10.54296875" style="44" customWidth="1"/>
    <col min="2" max="2" width="60.1796875" style="7" customWidth="1"/>
    <col min="3" max="3" width="66.54296875" style="7" customWidth="1"/>
    <col min="4" max="16384" width="11.453125" style="8"/>
  </cols>
  <sheetData>
    <row r="1" spans="1:3" ht="15.5">
      <c r="A1" s="166"/>
      <c r="B1" s="167"/>
      <c r="C1" s="167"/>
    </row>
    <row r="2" spans="1:3" s="39" customFormat="1">
      <c r="A2" s="37"/>
      <c r="B2" s="38" t="s">
        <v>41</v>
      </c>
      <c r="C2" s="38" t="str">
        <f>+ENTREGA!B7</f>
        <v>CONSTRUCTORA EASY OBRAS S.A.S.</v>
      </c>
    </row>
    <row r="3" spans="1:3" s="39" customFormat="1" ht="20.25" customHeight="1">
      <c r="A3" s="37"/>
      <c r="B3" s="38" t="s">
        <v>59</v>
      </c>
      <c r="C3" s="40" t="str">
        <f>'APERTURA DE SOBRES'!E7</f>
        <v>900539489-7</v>
      </c>
    </row>
    <row r="4" spans="1:3" ht="34.5" customHeight="1">
      <c r="A4" s="41"/>
      <c r="B4" s="168" t="s">
        <v>161</v>
      </c>
      <c r="C4" s="11"/>
    </row>
    <row r="5" spans="1:3" ht="33" customHeight="1">
      <c r="A5" s="42" t="s">
        <v>16</v>
      </c>
      <c r="B5" s="169" t="s">
        <v>153</v>
      </c>
      <c r="C5" s="12"/>
    </row>
    <row r="6" spans="1:3" ht="143.25" customHeight="1">
      <c r="A6" s="79">
        <v>1</v>
      </c>
      <c r="B6" s="45" t="s">
        <v>319</v>
      </c>
      <c r="C6" s="170"/>
    </row>
    <row r="7" spans="1:3" ht="87.5">
      <c r="A7" s="79">
        <v>2</v>
      </c>
      <c r="B7" s="45" t="s">
        <v>152</v>
      </c>
      <c r="C7" s="170"/>
    </row>
    <row r="8" spans="1:3" ht="50">
      <c r="A8" s="79">
        <v>3</v>
      </c>
      <c r="B8" s="45" t="s">
        <v>320</v>
      </c>
      <c r="C8" s="171"/>
    </row>
    <row r="9" spans="1:3" ht="45" customHeight="1">
      <c r="A9" s="79">
        <v>4</v>
      </c>
      <c r="B9" s="45" t="s">
        <v>43</v>
      </c>
      <c r="C9" s="172"/>
    </row>
    <row r="10" spans="1:3" ht="44.25" customHeight="1">
      <c r="A10" s="79">
        <v>5</v>
      </c>
      <c r="B10" s="45" t="s">
        <v>19</v>
      </c>
      <c r="C10" s="170"/>
    </row>
    <row r="11" spans="1:3" ht="97.5" customHeight="1">
      <c r="A11" s="79">
        <v>6</v>
      </c>
      <c r="B11" s="46" t="s">
        <v>20</v>
      </c>
      <c r="C11" s="170"/>
    </row>
    <row r="12" spans="1:3" ht="301.5" customHeight="1">
      <c r="A12" s="79">
        <v>7</v>
      </c>
      <c r="B12" s="46" t="s">
        <v>169</v>
      </c>
      <c r="C12" s="171"/>
    </row>
    <row r="13" spans="1:3" ht="25">
      <c r="A13" s="79">
        <v>8</v>
      </c>
      <c r="B13" s="46" t="s">
        <v>151</v>
      </c>
      <c r="C13" s="173"/>
    </row>
    <row r="14" spans="1:3">
      <c r="A14" s="79">
        <v>9</v>
      </c>
      <c r="B14" s="46" t="s">
        <v>109</v>
      </c>
      <c r="C14" s="171"/>
    </row>
    <row r="15" spans="1:3">
      <c r="A15" s="79">
        <v>10</v>
      </c>
      <c r="B15" s="46" t="s">
        <v>54</v>
      </c>
      <c r="C15" s="171"/>
    </row>
    <row r="16" spans="1:3">
      <c r="A16" s="79">
        <v>11</v>
      </c>
      <c r="B16" s="46" t="s">
        <v>110</v>
      </c>
      <c r="C16" s="171"/>
    </row>
    <row r="17" spans="1:3" ht="15" customHeight="1">
      <c r="A17" s="79">
        <v>12</v>
      </c>
      <c r="B17" s="46" t="s">
        <v>56</v>
      </c>
      <c r="C17" s="174"/>
    </row>
    <row r="18" spans="1:3" ht="14.25" customHeight="1">
      <c r="A18" s="79">
        <v>13</v>
      </c>
      <c r="B18" s="46" t="s">
        <v>58</v>
      </c>
      <c r="C18" s="175"/>
    </row>
    <row r="19" spans="1:3">
      <c r="A19" s="76"/>
      <c r="B19" s="77"/>
      <c r="C19" s="176"/>
    </row>
    <row r="20" spans="1:3" s="50" customFormat="1" ht="15.5">
      <c r="A20" s="43" t="s">
        <v>16</v>
      </c>
      <c r="B20" s="177" t="s">
        <v>154</v>
      </c>
      <c r="C20" s="100"/>
    </row>
    <row r="21" spans="1:3" ht="153.75" customHeight="1">
      <c r="A21" s="78">
        <v>1</v>
      </c>
      <c r="B21" s="178" t="s">
        <v>163</v>
      </c>
      <c r="C21" s="227" t="s">
        <v>300</v>
      </c>
    </row>
    <row r="22" spans="1:3" ht="101.25" customHeight="1">
      <c r="A22" s="78">
        <v>2</v>
      </c>
      <c r="B22" s="13" t="s">
        <v>164</v>
      </c>
      <c r="C22" s="222" t="s">
        <v>321</v>
      </c>
    </row>
    <row r="23" spans="1:3" ht="75.5">
      <c r="A23" s="78">
        <v>3</v>
      </c>
      <c r="B23" s="382" t="s">
        <v>302</v>
      </c>
      <c r="C23" s="223" t="s">
        <v>301</v>
      </c>
    </row>
    <row r="24" spans="1:3" ht="63">
      <c r="A24" s="78">
        <v>4</v>
      </c>
      <c r="B24" s="383" t="s">
        <v>303</v>
      </c>
      <c r="C24" s="226" t="s">
        <v>304</v>
      </c>
    </row>
    <row r="25" spans="1:3" ht="96.75" customHeight="1">
      <c r="A25" s="78">
        <v>5</v>
      </c>
      <c r="B25" s="383" t="s">
        <v>305</v>
      </c>
      <c r="C25" s="223" t="s">
        <v>306</v>
      </c>
    </row>
    <row r="26" spans="1:3" ht="104.25" customHeight="1">
      <c r="A26" s="78">
        <v>6</v>
      </c>
      <c r="B26" s="179" t="s">
        <v>111</v>
      </c>
      <c r="C26" s="384" t="s">
        <v>312</v>
      </c>
    </row>
    <row r="27" spans="1:3" ht="305.25" customHeight="1">
      <c r="A27" s="78">
        <v>7</v>
      </c>
      <c r="B27" s="179" t="s">
        <v>168</v>
      </c>
      <c r="C27" s="224" t="s">
        <v>307</v>
      </c>
    </row>
    <row r="28" spans="1:3" ht="26">
      <c r="A28" s="78">
        <v>8</v>
      </c>
      <c r="B28" s="13" t="s">
        <v>151</v>
      </c>
      <c r="C28" s="223" t="s">
        <v>308</v>
      </c>
    </row>
    <row r="29" spans="1:3" ht="37.5" customHeight="1">
      <c r="A29" s="180">
        <v>9</v>
      </c>
      <c r="B29" s="179" t="s">
        <v>109</v>
      </c>
      <c r="C29" s="229" t="s">
        <v>322</v>
      </c>
    </row>
    <row r="30" spans="1:3">
      <c r="A30" s="180">
        <v>10</v>
      </c>
      <c r="B30" s="179" t="s">
        <v>54</v>
      </c>
      <c r="C30" s="224" t="s">
        <v>162</v>
      </c>
    </row>
    <row r="31" spans="1:3">
      <c r="A31" s="180">
        <v>11</v>
      </c>
      <c r="B31" s="179" t="s">
        <v>55</v>
      </c>
      <c r="C31" s="224" t="s">
        <v>309</v>
      </c>
    </row>
    <row r="32" spans="1:3">
      <c r="A32" s="180">
        <v>12</v>
      </c>
      <c r="B32" s="179" t="s">
        <v>56</v>
      </c>
      <c r="C32" s="225">
        <v>35318685.299999997</v>
      </c>
    </row>
    <row r="33" spans="1:3">
      <c r="A33" s="180">
        <v>13</v>
      </c>
      <c r="B33" s="179" t="s">
        <v>58</v>
      </c>
      <c r="C33" s="226" t="s">
        <v>310</v>
      </c>
    </row>
    <row r="34" spans="1:3">
      <c r="A34" s="150"/>
      <c r="B34" s="151" t="s">
        <v>155</v>
      </c>
      <c r="C34" s="228" t="s">
        <v>160</v>
      </c>
    </row>
  </sheetData>
  <sheetProtection algorithmName="SHA-512" hashValue="PHW3gsTCAvnFjP6NH1Up3cXDaOPqkF2doq9yL+GVu2MbF/pl4YvvXKvOc1IloWwIJxpJ4TSe0Zy3Vu5YHEvTyw==" saltValue="qQ3wTxRbYwMqbMv48+moCw==" spinCount="100000" sheet="1" objects="1" scenarios="1"/>
  <printOptions horizontalCentered="1"/>
  <pageMargins left="0.39370078740157483" right="0.19685039370078741" top="0.39370078740157483" bottom="0.39370078740157483" header="0.31496062992125984" footer="0.31496062992125984"/>
  <pageSetup scale="56" orientation="portrait" horizontalDpi="300" verticalDpi="300" r:id="rId1"/>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4" zoomScale="55" zoomScaleNormal="55" zoomScaleSheetLayoutView="25" workbookViewId="0">
      <selection activeCell="F13" sqref="F13"/>
    </sheetView>
  </sheetViews>
  <sheetFormatPr baseColWidth="10" defaultColWidth="11.453125" defaultRowHeight="15.5"/>
  <cols>
    <col min="1" max="1" width="20.1796875" style="203" customWidth="1"/>
    <col min="2" max="2" width="6.81640625" style="203" bestFit="1" customWidth="1"/>
    <col min="3" max="3" width="37.81640625" style="181" customWidth="1"/>
    <col min="4" max="4" width="27.81640625" style="181" customWidth="1"/>
    <col min="5" max="5" width="26.453125" style="204" customWidth="1"/>
    <col min="6" max="6" width="39.54296875" style="187" customWidth="1"/>
    <col min="7" max="7" width="16.81640625" style="187" customWidth="1"/>
    <col min="8" max="8" width="18.1796875" style="181" customWidth="1"/>
    <col min="9" max="9" width="19.54296875" style="181" customWidth="1"/>
    <col min="10" max="10" width="54.81640625" style="181" customWidth="1"/>
    <col min="11" max="11" width="26" style="181" customWidth="1"/>
    <col min="12" max="12" width="16.1796875" style="181" bestFit="1" customWidth="1"/>
    <col min="13" max="13" width="27.1796875" style="181" bestFit="1" customWidth="1"/>
    <col min="14" max="16384" width="11.453125" style="181"/>
  </cols>
  <sheetData>
    <row r="1" spans="1:15" ht="49.5" customHeight="1">
      <c r="A1" s="442" t="str">
        <f>+ENTREGA!A1</f>
        <v>UNIVERSIDAD DE ANTIOQUIA</v>
      </c>
      <c r="B1" s="442"/>
      <c r="C1" s="442"/>
      <c r="D1" s="442"/>
      <c r="E1" s="442"/>
      <c r="F1" s="442"/>
      <c r="G1" s="442"/>
      <c r="H1" s="442"/>
      <c r="I1" s="442"/>
      <c r="J1" s="442"/>
    </row>
    <row r="2" spans="1:15" ht="35.25" customHeight="1">
      <c r="A2" s="443" t="str">
        <f>+ENTREGA!A2</f>
        <v xml:space="preserve">Invitación Pública N°FCEN-21460002-097-2018   </v>
      </c>
      <c r="B2" s="443"/>
      <c r="C2" s="443"/>
      <c r="D2" s="443"/>
      <c r="E2" s="443"/>
      <c r="F2" s="443"/>
      <c r="G2" s="443"/>
      <c r="H2" s="443"/>
      <c r="I2" s="443"/>
      <c r="J2" s="443"/>
    </row>
    <row r="3" spans="1:15" s="182" customFormat="1" ht="68.25" customHeight="1">
      <c r="A3" s="444" t="str">
        <f>+ENTREGA!A3</f>
        <v>OBJETO: “Ejecutar la obra civil e hidráulica, demarcaciones y conformación de celdas del parqueadero de carros perteneciente a la sede de Robledo de la Universidad de Antioquia, ubicado en la calle 73 #73A-79 en la ciudad de Medellín, conforme con las especificaciones técnicas y cantidades de obra.”</v>
      </c>
      <c r="B3" s="444"/>
      <c r="C3" s="444"/>
      <c r="D3" s="444"/>
      <c r="E3" s="444"/>
      <c r="F3" s="444"/>
      <c r="G3" s="444"/>
      <c r="H3" s="444"/>
      <c r="I3" s="444"/>
      <c r="J3" s="444"/>
    </row>
    <row r="4" spans="1:15" ht="29.25" customHeight="1">
      <c r="A4" s="444" t="s">
        <v>15</v>
      </c>
      <c r="B4" s="444"/>
      <c r="C4" s="444"/>
      <c r="D4" s="444"/>
      <c r="E4" s="444"/>
      <c r="F4" s="444"/>
      <c r="G4" s="444"/>
      <c r="H4" s="444"/>
      <c r="I4" s="444"/>
      <c r="J4" s="444"/>
    </row>
    <row r="5" spans="1:15" s="185" customFormat="1" ht="12.75" customHeight="1">
      <c r="A5" s="183"/>
      <c r="B5" s="183"/>
      <c r="C5" s="184"/>
      <c r="D5" s="184"/>
      <c r="E5" s="184"/>
      <c r="F5" s="184"/>
      <c r="G5" s="184"/>
      <c r="H5" s="184"/>
      <c r="I5" s="181"/>
      <c r="J5" s="181"/>
      <c r="K5" s="181"/>
      <c r="L5" s="181"/>
      <c r="M5" s="181"/>
      <c r="N5" s="181"/>
    </row>
    <row r="6" spans="1:15" s="185" customFormat="1" ht="200.25" customHeight="1">
      <c r="A6" s="445" t="s">
        <v>311</v>
      </c>
      <c r="B6" s="445"/>
      <c r="C6" s="445"/>
      <c r="D6" s="445"/>
      <c r="E6" s="445"/>
      <c r="F6" s="445"/>
      <c r="G6" s="445"/>
      <c r="H6" s="445"/>
      <c r="I6" s="445"/>
      <c r="J6" s="445"/>
      <c r="K6" s="181"/>
      <c r="L6" s="181"/>
      <c r="M6" s="181"/>
      <c r="N6" s="181"/>
    </row>
    <row r="7" spans="1:15" s="185" customFormat="1" ht="12.75" customHeight="1">
      <c r="A7" s="440"/>
      <c r="B7" s="440"/>
      <c r="C7" s="440"/>
      <c r="D7" s="440"/>
      <c r="E7" s="440"/>
      <c r="F7" s="440"/>
      <c r="G7" s="440"/>
      <c r="H7" s="440"/>
      <c r="I7" s="440"/>
      <c r="J7" s="181"/>
      <c r="K7" s="181"/>
      <c r="L7" s="181"/>
      <c r="M7" s="181"/>
      <c r="N7" s="181"/>
      <c r="O7" s="181"/>
    </row>
    <row r="8" spans="1:15" s="185" customFormat="1" ht="18">
      <c r="A8" s="183"/>
      <c r="B8" s="183"/>
      <c r="E8" s="441" t="s">
        <v>44</v>
      </c>
      <c r="F8" s="186" t="s">
        <v>0</v>
      </c>
      <c r="G8" s="446" t="s">
        <v>1</v>
      </c>
      <c r="H8" s="446"/>
      <c r="J8" s="181"/>
      <c r="K8" s="181"/>
      <c r="L8" s="181"/>
      <c r="M8" s="181"/>
      <c r="N8" s="181"/>
    </row>
    <row r="9" spans="1:15" s="185" customFormat="1" ht="48" customHeight="1">
      <c r="A9" s="183">
        <v>781242</v>
      </c>
      <c r="B9" s="183"/>
      <c r="E9" s="441"/>
      <c r="F9" s="236">
        <v>353186853</v>
      </c>
      <c r="G9" s="447">
        <f>+ROUND(F9/781242,0)</f>
        <v>452</v>
      </c>
      <c r="H9" s="447"/>
      <c r="I9" s="187"/>
      <c r="J9" s="181"/>
      <c r="K9" s="181"/>
      <c r="L9" s="181"/>
      <c r="M9" s="181"/>
      <c r="N9" s="181"/>
    </row>
    <row r="10" spans="1:15" s="185" customFormat="1" ht="12.75" customHeight="1">
      <c r="A10" s="188"/>
      <c r="B10" s="188"/>
      <c r="C10" s="189"/>
      <c r="D10" s="190"/>
      <c r="E10" s="191"/>
      <c r="F10" s="181"/>
      <c r="G10" s="181"/>
      <c r="H10" s="181"/>
      <c r="I10" s="192"/>
      <c r="J10" s="181"/>
      <c r="K10" s="181"/>
      <c r="L10" s="181"/>
      <c r="M10" s="181"/>
      <c r="N10" s="181"/>
    </row>
    <row r="11" spans="1:15">
      <c r="A11" s="188"/>
      <c r="B11" s="188"/>
      <c r="C11" s="188"/>
      <c r="D11" s="188"/>
      <c r="E11" s="188"/>
      <c r="F11" s="188"/>
      <c r="G11" s="188"/>
      <c r="H11" s="188"/>
      <c r="I11" s="188"/>
    </row>
    <row r="12" spans="1:15" s="185" customFormat="1" ht="18.5">
      <c r="A12" s="448" t="s">
        <v>21</v>
      </c>
      <c r="B12" s="448"/>
      <c r="C12" s="449" t="s">
        <v>45</v>
      </c>
      <c r="D12" s="450"/>
      <c r="E12" s="450"/>
      <c r="F12" s="450"/>
      <c r="G12" s="450"/>
      <c r="H12" s="450"/>
      <c r="I12" s="450"/>
      <c r="J12" s="451"/>
      <c r="K12" s="181"/>
      <c r="L12" s="181"/>
      <c r="M12" s="181"/>
      <c r="N12" s="181"/>
    </row>
    <row r="13" spans="1:15" s="185" customFormat="1" ht="70.5" customHeight="1">
      <c r="A13" s="448"/>
      <c r="B13" s="448"/>
      <c r="C13" s="193" t="s">
        <v>22</v>
      </c>
      <c r="D13" s="193" t="s">
        <v>23</v>
      </c>
      <c r="E13" s="193" t="s">
        <v>24</v>
      </c>
      <c r="F13" s="193" t="s">
        <v>25</v>
      </c>
      <c r="G13" s="193" t="s">
        <v>26</v>
      </c>
      <c r="H13" s="193" t="s">
        <v>27</v>
      </c>
      <c r="I13" s="193" t="s">
        <v>28</v>
      </c>
      <c r="J13" s="193" t="s">
        <v>127</v>
      </c>
      <c r="K13" s="181"/>
      <c r="L13" s="181"/>
      <c r="M13" s="181"/>
      <c r="N13" s="181"/>
    </row>
    <row r="14" spans="1:15" s="199" customFormat="1" ht="124.5" customHeight="1">
      <c r="A14" s="453" t="str">
        <f>ENTREGA!B7</f>
        <v>CONSTRUCTORA EASY OBRAS S.A.S.</v>
      </c>
      <c r="B14" s="194">
        <v>1</v>
      </c>
      <c r="C14" s="195">
        <v>1</v>
      </c>
      <c r="D14" s="195">
        <v>4</v>
      </c>
      <c r="E14" s="195">
        <v>1</v>
      </c>
      <c r="F14" s="195" t="s">
        <v>178</v>
      </c>
      <c r="G14" s="196">
        <v>436.9</v>
      </c>
      <c r="H14" s="195" t="s">
        <v>149</v>
      </c>
      <c r="I14" s="197">
        <v>1</v>
      </c>
      <c r="J14" s="198" t="s">
        <v>292</v>
      </c>
    </row>
    <row r="15" spans="1:15" s="199" customFormat="1" ht="131.25" customHeight="1">
      <c r="A15" s="453"/>
      <c r="B15" s="194">
        <v>2</v>
      </c>
      <c r="C15" s="195">
        <v>3</v>
      </c>
      <c r="D15" s="195">
        <v>6</v>
      </c>
      <c r="E15" s="195">
        <v>3</v>
      </c>
      <c r="F15" s="195" t="s">
        <v>179</v>
      </c>
      <c r="G15" s="196">
        <v>279.14</v>
      </c>
      <c r="H15" s="195" t="s">
        <v>149</v>
      </c>
      <c r="I15" s="197">
        <v>1</v>
      </c>
      <c r="J15" s="198" t="s">
        <v>292</v>
      </c>
    </row>
    <row r="16" spans="1:15" s="199" customFormat="1" ht="120.75" customHeight="1">
      <c r="A16" s="453"/>
      <c r="B16" s="194">
        <v>3</v>
      </c>
      <c r="C16" s="195">
        <v>4</v>
      </c>
      <c r="D16" s="195">
        <v>6</v>
      </c>
      <c r="E16" s="195">
        <v>4</v>
      </c>
      <c r="F16" s="195" t="s">
        <v>180</v>
      </c>
      <c r="G16" s="196">
        <v>233.19</v>
      </c>
      <c r="H16" s="195" t="s">
        <v>149</v>
      </c>
      <c r="I16" s="197">
        <v>1</v>
      </c>
      <c r="J16" s="198" t="s">
        <v>293</v>
      </c>
    </row>
    <row r="17" spans="1:10" s="199" customFormat="1" ht="51" customHeight="1">
      <c r="A17" s="453"/>
      <c r="B17" s="194">
        <v>4</v>
      </c>
      <c r="C17" s="195"/>
      <c r="D17" s="195"/>
      <c r="E17" s="195"/>
      <c r="F17" s="195"/>
      <c r="G17" s="196"/>
      <c r="H17" s="195"/>
      <c r="I17" s="197"/>
      <c r="J17" s="198"/>
    </row>
    <row r="18" spans="1:10" s="199" customFormat="1" ht="52.5" customHeight="1">
      <c r="A18" s="453"/>
      <c r="B18" s="194">
        <v>5</v>
      </c>
      <c r="C18" s="195"/>
      <c r="D18" s="195"/>
      <c r="E18" s="195"/>
      <c r="F18" s="195"/>
      <c r="G18" s="196"/>
      <c r="H18" s="195"/>
      <c r="I18" s="197"/>
      <c r="J18" s="198"/>
    </row>
    <row r="19" spans="1:10" s="199" customFormat="1" ht="15.75" customHeight="1">
      <c r="A19" s="453"/>
      <c r="B19" s="200"/>
      <c r="C19" s="452" t="s">
        <v>29</v>
      </c>
      <c r="D19" s="452"/>
      <c r="E19" s="452"/>
      <c r="F19" s="452"/>
      <c r="G19" s="201">
        <f>+SUM(G14*I14,G15*I15,G16*I16,G17*I17,G18*I18)</f>
        <v>949.23</v>
      </c>
      <c r="H19" s="454" t="str">
        <f>+IF(G20&gt;1.5,"CUMPLE","NO CUMPLE")</f>
        <v>CUMPLE</v>
      </c>
      <c r="I19" s="455"/>
      <c r="J19" s="456"/>
    </row>
    <row r="20" spans="1:10" s="199" customFormat="1" ht="16.5" customHeight="1">
      <c r="A20" s="453"/>
      <c r="B20" s="200"/>
      <c r="C20" s="452" t="s">
        <v>31</v>
      </c>
      <c r="D20" s="452"/>
      <c r="E20" s="452"/>
      <c r="F20" s="452"/>
      <c r="G20" s="202">
        <f>+G19/$G$9</f>
        <v>2.1000663716814159</v>
      </c>
      <c r="H20" s="457"/>
      <c r="I20" s="458"/>
      <c r="J20" s="459"/>
    </row>
    <row r="21" spans="1:10">
      <c r="A21" s="188"/>
      <c r="B21" s="188"/>
      <c r="C21" s="188"/>
      <c r="D21" s="188"/>
      <c r="E21" s="188"/>
      <c r="F21" s="188"/>
      <c r="G21" s="188"/>
      <c r="H21" s="188"/>
      <c r="I21" s="188"/>
    </row>
    <row r="30" spans="1:10">
      <c r="J30" s="181">
        <f>1000*500/(5*500*100)</f>
        <v>2</v>
      </c>
    </row>
  </sheetData>
  <sheetProtection algorithmName="SHA-512" hashValue="g/8ncxlAtNjZsLg/hdOVftRF/rIxMTZRYdf0dJpgtQZL2ym9yrh0irgpAlfWGBycBRTFiKrDvK4uNaW7IbxeuQ==" saltValue="2JKVOB6j8X+pi3HcYsQPlw==" spinCount="100000" sheet="1" objects="1" scenarios="1"/>
  <mergeCells count="15">
    <mergeCell ref="A12:B13"/>
    <mergeCell ref="C12:J12"/>
    <mergeCell ref="C20:F20"/>
    <mergeCell ref="A14:A20"/>
    <mergeCell ref="H19:J20"/>
    <mergeCell ref="C19:F19"/>
    <mergeCell ref="A7:I7"/>
    <mergeCell ref="E8:E9"/>
    <mergeCell ref="A1:J1"/>
    <mergeCell ref="A2:J2"/>
    <mergeCell ref="A3:J3"/>
    <mergeCell ref="A4:J4"/>
    <mergeCell ref="A6:J6"/>
    <mergeCell ref="G8:H8"/>
    <mergeCell ref="G9:H9"/>
  </mergeCells>
  <conditionalFormatting sqref="H19">
    <cfRule type="cellIs" dxfId="1" priority="19" stopIfTrue="1" operator="equal">
      <formula>"no cumple"</formula>
    </cfRule>
  </conditionalFormatting>
  <printOptions horizontalCentered="1"/>
  <pageMargins left="0.59055118110236227" right="0.39370078740157483" top="0.59055118110236227" bottom="0.39370078740157483" header="0.31496062992125984" footer="0.31496062992125984"/>
  <pageSetup scale="68" orientation="landscape" horizontalDpi="300" verticalDpi="300"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opLeftCell="E1" zoomScale="85" zoomScaleNormal="85" zoomScaleSheetLayoutView="70" workbookViewId="0">
      <selection activeCell="G9" sqref="G9"/>
    </sheetView>
  </sheetViews>
  <sheetFormatPr baseColWidth="10" defaultColWidth="11.453125" defaultRowHeight="15.5"/>
  <cols>
    <col min="1" max="1" width="8.1796875" style="181" customWidth="1"/>
    <col min="2" max="2" width="42.1796875" style="181" customWidth="1"/>
    <col min="3" max="4" width="19" style="218" customWidth="1"/>
    <col min="5" max="5" width="14" style="218" customWidth="1"/>
    <col min="6" max="6" width="13.1796875" style="218" customWidth="1"/>
    <col min="7" max="8" width="19" style="181" customWidth="1"/>
    <col min="9" max="13" width="30.81640625" style="219" hidden="1" customWidth="1"/>
    <col min="14" max="14" width="25.81640625" style="219" hidden="1" customWidth="1"/>
    <col min="15" max="15" width="10.81640625" style="218" customWidth="1"/>
    <col min="16" max="16" width="13.1796875" style="218" customWidth="1"/>
    <col min="17" max="18" width="19" style="218" hidden="1" customWidth="1"/>
    <col min="19" max="19" width="15" style="218" hidden="1" customWidth="1"/>
    <col min="20" max="20" width="13.1796875" style="218" hidden="1" customWidth="1"/>
    <col min="21" max="21" width="15.1796875" style="181" customWidth="1"/>
    <col min="22" max="22" width="16.81640625" style="181" customWidth="1"/>
    <col min="23" max="23" width="16.1796875" style="181" customWidth="1"/>
    <col min="24" max="24" width="20.81640625" style="181" customWidth="1"/>
    <col min="25" max="16384" width="11.453125" style="181"/>
  </cols>
  <sheetData>
    <row r="1" spans="1:24" ht="57.75" customHeight="1">
      <c r="A1" s="461" t="str">
        <f>+ENTREGA!A1</f>
        <v>UNIVERSIDAD DE ANTIOQUIA</v>
      </c>
      <c r="B1" s="443"/>
      <c r="C1" s="443"/>
      <c r="D1" s="443"/>
      <c r="E1" s="443"/>
      <c r="F1" s="443"/>
      <c r="G1" s="443"/>
      <c r="H1" s="443"/>
      <c r="I1" s="443"/>
      <c r="J1" s="443"/>
      <c r="K1" s="443"/>
      <c r="L1" s="443"/>
      <c r="M1" s="443"/>
      <c r="N1" s="443"/>
      <c r="O1" s="443"/>
      <c r="P1" s="443"/>
      <c r="Q1" s="443"/>
      <c r="R1" s="443"/>
      <c r="S1" s="443"/>
      <c r="T1" s="443"/>
      <c r="U1" s="443"/>
      <c r="V1" s="443"/>
      <c r="W1" s="443"/>
      <c r="X1" s="443"/>
    </row>
    <row r="2" spans="1:24" ht="33.75" customHeight="1">
      <c r="A2" s="462" t="str">
        <f>+ENTREGA!A2</f>
        <v xml:space="preserve">Invitación Pública N°FCEN-21460002-097-2018   </v>
      </c>
      <c r="B2" s="444"/>
      <c r="C2" s="444"/>
      <c r="D2" s="444"/>
      <c r="E2" s="444"/>
      <c r="F2" s="444"/>
      <c r="G2" s="444"/>
      <c r="H2" s="444"/>
      <c r="I2" s="444"/>
      <c r="J2" s="444"/>
      <c r="K2" s="444"/>
      <c r="L2" s="444"/>
      <c r="M2" s="444"/>
      <c r="N2" s="444"/>
      <c r="O2" s="444"/>
      <c r="P2" s="444"/>
      <c r="Q2" s="444"/>
      <c r="R2" s="444"/>
      <c r="S2" s="444"/>
      <c r="T2" s="444"/>
      <c r="U2" s="444"/>
      <c r="V2" s="444"/>
      <c r="W2" s="444"/>
      <c r="X2" s="444"/>
    </row>
    <row r="3" spans="1:24" ht="42.75" customHeight="1">
      <c r="A3" s="463" t="str">
        <f>+ENTREGA!A3</f>
        <v>OBJETO: “Ejecutar la obra civil e hidráulica, demarcaciones y conformación de celdas del parqueadero de carros perteneciente a la sede de Robledo de la Universidad de Antioquia, ubicado en la calle 73 #73A-79 en la ciudad de Medellín, conforme con las especificaciones técnicas y cantidades de obra.”</v>
      </c>
      <c r="B3" s="464"/>
      <c r="C3" s="464"/>
      <c r="D3" s="464"/>
      <c r="E3" s="464"/>
      <c r="F3" s="464"/>
      <c r="G3" s="464"/>
      <c r="H3" s="464"/>
      <c r="I3" s="464"/>
      <c r="J3" s="464"/>
      <c r="K3" s="464"/>
      <c r="L3" s="464"/>
      <c r="M3" s="464"/>
      <c r="N3" s="464"/>
      <c r="O3" s="464"/>
      <c r="P3" s="464"/>
      <c r="Q3" s="464"/>
      <c r="R3" s="464"/>
      <c r="S3" s="464"/>
      <c r="T3" s="464"/>
      <c r="U3" s="464"/>
      <c r="V3" s="464"/>
      <c r="W3" s="464"/>
      <c r="X3" s="464"/>
    </row>
    <row r="4" spans="1:24" ht="18" customHeight="1">
      <c r="A4" s="462" t="s">
        <v>85</v>
      </c>
      <c r="B4" s="444"/>
      <c r="C4" s="444"/>
      <c r="D4" s="444"/>
      <c r="E4" s="444"/>
      <c r="F4" s="444"/>
      <c r="G4" s="444"/>
      <c r="H4" s="444"/>
      <c r="I4" s="444"/>
      <c r="J4" s="444"/>
      <c r="K4" s="444"/>
      <c r="L4" s="444"/>
      <c r="M4" s="444"/>
      <c r="N4" s="444"/>
      <c r="O4" s="444"/>
      <c r="P4" s="444"/>
      <c r="Q4" s="444"/>
      <c r="R4" s="444"/>
      <c r="S4" s="444"/>
      <c r="T4" s="444"/>
      <c r="U4" s="444"/>
      <c r="V4" s="444"/>
      <c r="W4" s="444"/>
      <c r="X4" s="444"/>
    </row>
    <row r="5" spans="1:24" s="206" customFormat="1" ht="15.75" customHeight="1">
      <c r="A5" s="205"/>
      <c r="B5" s="205"/>
      <c r="C5" s="205"/>
      <c r="D5" s="205"/>
      <c r="E5" s="205"/>
      <c r="F5" s="205"/>
      <c r="G5" s="205"/>
      <c r="H5" s="205"/>
      <c r="I5" s="205"/>
      <c r="J5" s="205"/>
      <c r="K5" s="205"/>
      <c r="L5" s="205"/>
      <c r="M5" s="205"/>
      <c r="N5" s="205"/>
      <c r="O5" s="205"/>
      <c r="P5" s="205"/>
      <c r="Q5" s="205"/>
      <c r="R5" s="205"/>
      <c r="S5" s="205"/>
      <c r="T5" s="205"/>
    </row>
    <row r="6" spans="1:24" ht="15.75" customHeight="1">
      <c r="A6" s="467" t="s">
        <v>32</v>
      </c>
      <c r="B6" s="467" t="s">
        <v>14</v>
      </c>
      <c r="C6" s="469" t="s">
        <v>8</v>
      </c>
      <c r="D6" s="469"/>
      <c r="E6" s="469"/>
      <c r="F6" s="469"/>
      <c r="G6" s="465" t="s">
        <v>9</v>
      </c>
      <c r="H6" s="465"/>
      <c r="I6" s="465"/>
      <c r="J6" s="465"/>
      <c r="K6" s="465"/>
      <c r="L6" s="465"/>
      <c r="M6" s="465"/>
      <c r="N6" s="465"/>
      <c r="O6" s="465"/>
      <c r="P6" s="465"/>
      <c r="Q6" s="466" t="s">
        <v>13</v>
      </c>
      <c r="R6" s="466"/>
      <c r="S6" s="466"/>
      <c r="T6" s="466"/>
      <c r="U6" s="472" t="s">
        <v>13</v>
      </c>
      <c r="V6" s="472"/>
      <c r="W6" s="472"/>
      <c r="X6" s="472"/>
    </row>
    <row r="7" spans="1:24" ht="35.25" customHeight="1">
      <c r="A7" s="467"/>
      <c r="B7" s="467"/>
      <c r="C7" s="207" t="s">
        <v>12</v>
      </c>
      <c r="D7" s="468" t="s">
        <v>296</v>
      </c>
      <c r="E7" s="468"/>
      <c r="F7" s="468"/>
      <c r="G7" s="208" t="s">
        <v>57</v>
      </c>
      <c r="H7" s="470" t="s">
        <v>117</v>
      </c>
      <c r="I7" s="470"/>
      <c r="J7" s="470"/>
      <c r="K7" s="470"/>
      <c r="L7" s="470"/>
      <c r="M7" s="470"/>
      <c r="N7" s="470"/>
      <c r="O7" s="470"/>
      <c r="P7" s="470"/>
      <c r="Q7" s="209" t="s">
        <v>91</v>
      </c>
      <c r="R7" s="471" t="s">
        <v>118</v>
      </c>
      <c r="S7" s="471"/>
      <c r="T7" s="471"/>
      <c r="U7" s="232" t="s">
        <v>170</v>
      </c>
      <c r="V7" s="460" t="s">
        <v>171</v>
      </c>
      <c r="W7" s="460"/>
      <c r="X7" s="460"/>
    </row>
    <row r="8" spans="1:24" s="185" customFormat="1" ht="27.75" customHeight="1">
      <c r="A8" s="467"/>
      <c r="B8" s="467"/>
      <c r="C8" s="207" t="s">
        <v>6</v>
      </c>
      <c r="D8" s="207" t="s">
        <v>7</v>
      </c>
      <c r="E8" s="207" t="s">
        <v>2</v>
      </c>
      <c r="F8" s="207" t="s">
        <v>17</v>
      </c>
      <c r="G8" s="208" t="s">
        <v>10</v>
      </c>
      <c r="H8" s="208" t="s">
        <v>11</v>
      </c>
      <c r="I8" s="208"/>
      <c r="J8" s="208"/>
      <c r="K8" s="208"/>
      <c r="L8" s="208"/>
      <c r="M8" s="208"/>
      <c r="N8" s="208"/>
      <c r="O8" s="208" t="s">
        <v>2</v>
      </c>
      <c r="P8" s="208" t="s">
        <v>17</v>
      </c>
      <c r="Q8" s="210" t="s">
        <v>6</v>
      </c>
      <c r="R8" s="210" t="s">
        <v>7</v>
      </c>
      <c r="S8" s="210" t="s">
        <v>2</v>
      </c>
      <c r="T8" s="210" t="s">
        <v>17</v>
      </c>
      <c r="U8" s="232" t="s">
        <v>172</v>
      </c>
      <c r="V8" s="232" t="s">
        <v>173</v>
      </c>
      <c r="W8" s="232" t="s">
        <v>2</v>
      </c>
      <c r="X8" s="232" t="s">
        <v>17</v>
      </c>
    </row>
    <row r="9" spans="1:24" s="185" customFormat="1" ht="25.5" customHeight="1">
      <c r="A9" s="211" t="s">
        <v>4</v>
      </c>
      <c r="B9" s="212" t="str">
        <f>IF(ENTREGA!B7="","",ENTREGA!B7)</f>
        <v>CONSTRUCTORA EASY OBRAS S.A.S.</v>
      </c>
      <c r="C9" s="230">
        <v>189108647</v>
      </c>
      <c r="D9" s="230">
        <v>102365000</v>
      </c>
      <c r="E9" s="213">
        <f t="shared" ref="E9" si="0">IF(B9="","",C9/D9)</f>
        <v>1.8473955648903433</v>
      </c>
      <c r="F9" s="214" t="str">
        <f t="shared" ref="F9" si="1">IF(B9="","",IF(E9&gt;=1.1,"CUMPLE","NO CUMPLE"))</f>
        <v>CUMPLE</v>
      </c>
      <c r="G9" s="231">
        <v>136471091</v>
      </c>
      <c r="H9" s="231">
        <v>409496647</v>
      </c>
      <c r="I9" s="215"/>
      <c r="J9" s="215"/>
      <c r="K9" s="215"/>
      <c r="L9" s="215"/>
      <c r="M9" s="215"/>
      <c r="N9" s="215"/>
      <c r="O9" s="216">
        <f t="shared" ref="O9" si="2">IF(B9="","",G9/H9)</f>
        <v>0.33326546627376902</v>
      </c>
      <c r="P9" s="214" t="str">
        <f t="shared" ref="P9" si="3">IF(B9="","",IF(O9&lt;=60%,"CUMPLE","NO CUMPLE"))</f>
        <v>CUMPLE</v>
      </c>
      <c r="Q9" s="217">
        <f t="shared" ref="Q9" si="4">IF(B9="","",C9)</f>
        <v>189108647</v>
      </c>
      <c r="R9" s="217">
        <f t="shared" ref="R9" si="5">IF(B9="","",D9)</f>
        <v>102365000</v>
      </c>
      <c r="S9" s="217">
        <f t="shared" ref="S9" si="6">IF(B9="","",Q9-R9)</f>
        <v>86743647</v>
      </c>
      <c r="T9" s="214" t="str">
        <f>IF(B9="","",IF(S9&gt;1.5*'3.2.1 EXPERIENCIA GRAL'!$F$9,"CUMPLE","NO CUMPLE"))</f>
        <v>NO CUMPLE</v>
      </c>
      <c r="U9" s="233">
        <v>154929932</v>
      </c>
      <c r="V9" s="233">
        <v>273025556</v>
      </c>
      <c r="W9" s="234">
        <f>U9/V9</f>
        <v>0.56745578791166351</v>
      </c>
      <c r="X9" s="214" t="str">
        <f>IF(P9="","",IF(W9&gt;=0.03,"CUMPLE","NO CUMPLE"))</f>
        <v>CUMPLE</v>
      </c>
    </row>
  </sheetData>
  <sheetProtection algorithmName="SHA-512" hashValue="P4fntLucZaxbMuZ0qiX1dEf4PpIDvwqdYJqwet830HbQy8RYvIzdUAvt0ux1DsOXuL+3XjTu+QFAVfSmqx9Jsg==" saltValue="o1xDWA5l5dbF0+WfPqi2qA==" spinCount="100000" sheet="1" objects="1" scenarios="1" selectLockedCells="1" selectUnlockedCells="1"/>
  <mergeCells count="14">
    <mergeCell ref="V7:X7"/>
    <mergeCell ref="A1:X1"/>
    <mergeCell ref="A2:X2"/>
    <mergeCell ref="A3:X3"/>
    <mergeCell ref="A4:X4"/>
    <mergeCell ref="G6:P6"/>
    <mergeCell ref="Q6:T6"/>
    <mergeCell ref="A6:A8"/>
    <mergeCell ref="B6:B8"/>
    <mergeCell ref="D7:F7"/>
    <mergeCell ref="C6:F6"/>
    <mergeCell ref="H7:P7"/>
    <mergeCell ref="R7:T7"/>
    <mergeCell ref="U6:X6"/>
  </mergeCells>
  <conditionalFormatting sqref="P9 X9">
    <cfRule type="cellIs" dxfId="0" priority="3" operator="equal">
      <formula>"NO CUMPLE"</formula>
    </cfRule>
  </conditionalFormatting>
  <printOptions horizontalCentered="1"/>
  <pageMargins left="0.59055118110236227" right="0.39370078740157483" top="0.39370078740157483" bottom="0.19685039370078741" header="0.31496062992125984" footer="0.31496062992125984"/>
  <pageSetup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B1" zoomScale="79" zoomScaleNormal="79" zoomScaleSheetLayoutView="85" workbookViewId="0">
      <selection activeCell="C6" sqref="C6"/>
    </sheetView>
  </sheetViews>
  <sheetFormatPr baseColWidth="10" defaultColWidth="11.453125" defaultRowHeight="12.5"/>
  <cols>
    <col min="1" max="1" width="8" style="3" customWidth="1"/>
    <col min="2" max="2" width="41" style="3" customWidth="1"/>
    <col min="3" max="6" width="42.1796875" style="3" customWidth="1"/>
    <col min="7" max="7" width="29.453125" style="3" customWidth="1"/>
    <col min="8" max="8" width="22.453125" style="3" customWidth="1"/>
    <col min="9" max="9" width="37.54296875" style="3" customWidth="1"/>
    <col min="10" max="10" width="34.1796875" style="3" customWidth="1"/>
    <col min="11" max="16384" width="11.453125" style="3"/>
  </cols>
  <sheetData>
    <row r="1" spans="1:10" ht="49.5" customHeight="1">
      <c r="A1" s="479" t="str">
        <f>+ENTREGA!A1</f>
        <v>UNIVERSIDAD DE ANTIOQUIA</v>
      </c>
      <c r="B1" s="480"/>
      <c r="C1" s="480"/>
      <c r="D1" s="480"/>
      <c r="E1" s="480"/>
      <c r="F1" s="480"/>
      <c r="G1" s="480"/>
      <c r="H1" s="480"/>
      <c r="I1" s="480"/>
      <c r="J1" s="480"/>
    </row>
    <row r="2" spans="1:10" ht="31.5" customHeight="1">
      <c r="A2" s="473" t="str">
        <f>+ENTREGA!A2</f>
        <v xml:space="preserve">Invitación Pública N°FCEN-21460002-097-2018   </v>
      </c>
      <c r="B2" s="474"/>
      <c r="C2" s="474"/>
      <c r="D2" s="474"/>
      <c r="E2" s="474"/>
      <c r="F2" s="474"/>
      <c r="G2" s="474"/>
      <c r="H2" s="474"/>
      <c r="I2" s="474"/>
      <c r="J2" s="474"/>
    </row>
    <row r="3" spans="1:10" ht="57" customHeight="1">
      <c r="A3" s="475" t="str">
        <f>+ENTREGA!A3</f>
        <v>OBJETO: “Ejecutar la obra civil e hidráulica, demarcaciones y conformación de celdas del parqueadero de carros perteneciente a la sede de Robledo de la Universidad de Antioquia, ubicado en la calle 73 #73A-79 en la ciudad de Medellín, conforme con las especificaciones técnicas y cantidades de obra.”</v>
      </c>
      <c r="B3" s="476"/>
      <c r="C3" s="476"/>
      <c r="D3" s="476"/>
      <c r="E3" s="476"/>
      <c r="F3" s="476"/>
      <c r="G3" s="476"/>
      <c r="H3" s="476"/>
      <c r="I3" s="476"/>
      <c r="J3" s="476"/>
    </row>
    <row r="4" spans="1:10" ht="28.5" customHeight="1">
      <c r="A4" s="477" t="s">
        <v>42</v>
      </c>
      <c r="B4" s="478"/>
      <c r="C4" s="478"/>
      <c r="D4" s="478"/>
      <c r="E4" s="478"/>
      <c r="F4" s="478"/>
      <c r="G4" s="478"/>
      <c r="H4" s="478"/>
      <c r="I4" s="478"/>
      <c r="J4" s="478"/>
    </row>
    <row r="6" spans="1:10" ht="102" customHeight="1">
      <c r="A6" s="5"/>
      <c r="B6" s="6" t="s">
        <v>41</v>
      </c>
      <c r="C6" s="4" t="s">
        <v>156</v>
      </c>
      <c r="D6" s="4" t="s">
        <v>157</v>
      </c>
      <c r="E6" s="152" t="s">
        <v>158</v>
      </c>
      <c r="F6" s="4" t="s">
        <v>159</v>
      </c>
      <c r="G6" s="4" t="s">
        <v>174</v>
      </c>
      <c r="H6" s="4" t="s">
        <v>175</v>
      </c>
      <c r="I6" s="4" t="s">
        <v>176</v>
      </c>
      <c r="J6" s="235" t="s">
        <v>177</v>
      </c>
    </row>
    <row r="7" spans="1:10" ht="38.25" customHeight="1">
      <c r="A7" s="48" t="s">
        <v>4</v>
      </c>
      <c r="B7" s="49" t="str">
        <f>IF(ENTREGA!B7="","",ENTREGA!B7)</f>
        <v>CONSTRUCTORA EASY OBRAS S.A.S.</v>
      </c>
      <c r="C7" s="10" t="s">
        <v>160</v>
      </c>
      <c r="D7" s="10" t="s">
        <v>160</v>
      </c>
      <c r="E7" s="10" t="s">
        <v>160</v>
      </c>
      <c r="F7" s="153" t="s">
        <v>160</v>
      </c>
      <c r="G7" s="153" t="s">
        <v>160</v>
      </c>
      <c r="H7" s="153" t="s">
        <v>160</v>
      </c>
      <c r="I7" s="153" t="s">
        <v>160</v>
      </c>
      <c r="J7" s="153" t="s">
        <v>160</v>
      </c>
    </row>
  </sheetData>
  <sheetProtection algorithmName="SHA-512" hashValue="mOuj0gIg52f2ae+9zGWEaToCrg1TN+gIFp7pi/WzDQM4+Ls+BcItmW6Om+qXaODaG2xOaJl6G2CRQztAuNRZHA==" saltValue="4jdiK8RFgg7BZubeUwGAbw==" spinCount="100000" sheet="1" objects="1" scenarios="1"/>
  <mergeCells count="4">
    <mergeCell ref="A2:J2"/>
    <mergeCell ref="A3:J3"/>
    <mergeCell ref="A4:J4"/>
    <mergeCell ref="A1:J1"/>
  </mergeCells>
  <printOptions horizontalCentered="1"/>
  <pageMargins left="0.39370078740157483" right="0.39370078740157483" top="0.59055118110236227" bottom="0.39370078740157483" header="0.31496062992125984" footer="0.31496062992125984"/>
  <pageSetup scale="75"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0" zoomScaleNormal="70" workbookViewId="0">
      <selection activeCell="B13" sqref="B13"/>
    </sheetView>
  </sheetViews>
  <sheetFormatPr baseColWidth="10" defaultColWidth="11.453125" defaultRowHeight="14.5"/>
  <cols>
    <col min="1" max="1" width="6.1796875" style="101" customWidth="1"/>
    <col min="2" max="2" width="16.81640625" style="101" customWidth="1"/>
    <col min="3" max="3" width="12.81640625" style="101" customWidth="1"/>
    <col min="4" max="4" width="11.1796875" style="101" customWidth="1"/>
    <col min="5" max="5" width="10" style="101" customWidth="1"/>
    <col min="6" max="6" width="17.81640625" style="101" customWidth="1"/>
    <col min="7" max="7" width="11.453125" style="101" customWidth="1"/>
    <col min="8" max="9" width="17.1796875" style="101" customWidth="1"/>
    <col min="10" max="11" width="9.453125" style="101" customWidth="1"/>
    <col min="12" max="12" width="23.1796875" style="101" customWidth="1"/>
    <col min="13" max="13" width="15" style="101" customWidth="1"/>
    <col min="14" max="15" width="11.453125" style="101"/>
    <col min="16" max="16" width="13.81640625" style="101" bestFit="1" customWidth="1"/>
    <col min="17" max="16384" width="11.453125" style="101"/>
  </cols>
  <sheetData>
    <row r="1" spans="1:13" ht="49.5" customHeight="1">
      <c r="A1" s="494" t="str">
        <f>+ENTREGA!A1</f>
        <v>UNIVERSIDAD DE ANTIOQUIA</v>
      </c>
      <c r="B1" s="495"/>
      <c r="C1" s="495"/>
      <c r="D1" s="495"/>
      <c r="E1" s="495"/>
      <c r="F1" s="495"/>
      <c r="G1" s="495"/>
      <c r="H1" s="495"/>
      <c r="I1" s="496"/>
      <c r="J1" s="495"/>
      <c r="K1" s="495"/>
      <c r="L1" s="495"/>
      <c r="M1" s="497"/>
    </row>
    <row r="2" spans="1:13" ht="34.5" customHeight="1">
      <c r="A2" s="498" t="str">
        <f>+ENTREGA!A2</f>
        <v xml:space="preserve">Invitación Pública N°FCEN-21460002-097-2018   </v>
      </c>
      <c r="B2" s="499"/>
      <c r="C2" s="499"/>
      <c r="D2" s="499"/>
      <c r="E2" s="499"/>
      <c r="F2" s="499"/>
      <c r="G2" s="499"/>
      <c r="H2" s="499"/>
      <c r="I2" s="499"/>
      <c r="J2" s="499"/>
      <c r="K2" s="499"/>
      <c r="L2" s="499"/>
      <c r="M2" s="500"/>
    </row>
    <row r="3" spans="1:13" ht="47.25" customHeight="1">
      <c r="A3" s="501" t="str">
        <f>+ENTREGA!A3</f>
        <v>OBJETO: “Ejecutar la obra civil e hidráulica, demarcaciones y conformación de celdas del parqueadero de carros perteneciente a la sede de Robledo de la Universidad de Antioquia, ubicado en la calle 73 #73A-79 en la ciudad de Medellín, conforme con las especificaciones técnicas y cantidades de obra.”</v>
      </c>
      <c r="B3" s="502"/>
      <c r="C3" s="502"/>
      <c r="D3" s="502"/>
      <c r="E3" s="502"/>
      <c r="F3" s="502"/>
      <c r="G3" s="502"/>
      <c r="H3" s="502"/>
      <c r="I3" s="502"/>
      <c r="J3" s="502"/>
      <c r="K3" s="502"/>
      <c r="L3" s="502"/>
      <c r="M3" s="503"/>
    </row>
    <row r="4" spans="1:13" ht="26.25" customHeight="1">
      <c r="A4" s="504" t="s">
        <v>87</v>
      </c>
      <c r="B4" s="505"/>
      <c r="C4" s="505"/>
      <c r="D4" s="505"/>
      <c r="E4" s="505"/>
      <c r="F4" s="505"/>
      <c r="G4" s="505"/>
      <c r="H4" s="505"/>
      <c r="I4" s="505"/>
      <c r="J4" s="505"/>
      <c r="K4" s="505"/>
      <c r="L4" s="505"/>
      <c r="M4" s="506"/>
    </row>
    <row r="6" spans="1:13" ht="15" customHeight="1">
      <c r="A6" s="491" t="s">
        <v>33</v>
      </c>
      <c r="B6" s="491"/>
      <c r="C6" s="491"/>
      <c r="D6" s="102"/>
      <c r="E6" s="103" t="s">
        <v>90</v>
      </c>
      <c r="F6" s="103"/>
      <c r="G6" s="103"/>
      <c r="H6" s="104"/>
      <c r="I6" s="240"/>
      <c r="L6" s="105" t="s">
        <v>34</v>
      </c>
      <c r="M6" s="106">
        <f>+'3.2.1 EXPERIENCIA GRAL'!F9</f>
        <v>353186853</v>
      </c>
    </row>
    <row r="7" spans="1:13" ht="32.25" customHeight="1">
      <c r="A7" s="491" t="s">
        <v>35</v>
      </c>
      <c r="B7" s="491"/>
      <c r="C7" s="107">
        <v>3153.29</v>
      </c>
      <c r="D7" s="102"/>
      <c r="E7" s="108">
        <f>IF(($C$7-TRUNC($C$7))&lt;=0.33,1,IF(($C$7-TRUNC($C$7))&lt;=0.66,2,IF(($C$7-TRUNC($C$7))&lt;=0.99,3,0)))</f>
        <v>1</v>
      </c>
      <c r="F7" s="492" t="str">
        <f>IF(E7=1,"Media aritmética",IF(E7=2,"Media aritmética alta",IF(E7=3,"Menor valor","NINGUNO")))</f>
        <v>Media aritmética</v>
      </c>
      <c r="G7" s="493"/>
      <c r="H7" s="109">
        <f>IF($E$7=3,ROUND(MIN(F11:F11),4),IF($E$7=2,ROUND((MAX(F11:F11)+ROUND(SUM(F11:F11)/M7,2))/2,2),ROUND(SUM(F11:F11)/M7,2)))</f>
        <v>351196985</v>
      </c>
      <c r="I7" s="241"/>
      <c r="L7" s="110" t="s">
        <v>36</v>
      </c>
      <c r="M7" s="146">
        <f>COUNT(F11:F11)</f>
        <v>1</v>
      </c>
    </row>
    <row r="8" spans="1:13" ht="21" customHeight="1">
      <c r="A8" s="490" t="s">
        <v>88</v>
      </c>
      <c r="B8" s="490"/>
      <c r="C8" s="111">
        <v>43442</v>
      </c>
      <c r="D8" s="102"/>
      <c r="K8" s="102"/>
    </row>
    <row r="9" spans="1:13" ht="15" customHeight="1">
      <c r="A9" s="112"/>
      <c r="B9" s="102"/>
      <c r="C9" s="112"/>
      <c r="D9" s="102"/>
      <c r="E9" s="113" t="s">
        <v>114</v>
      </c>
      <c r="F9" s="102"/>
      <c r="G9" s="102"/>
      <c r="H9" s="102"/>
      <c r="I9" s="102"/>
      <c r="K9" s="102"/>
    </row>
    <row r="10" spans="1:13" ht="31">
      <c r="A10" s="114" t="s">
        <v>38</v>
      </c>
      <c r="B10" s="487" t="s">
        <v>40</v>
      </c>
      <c r="C10" s="488"/>
      <c r="D10" s="489"/>
      <c r="E10" s="115" t="s">
        <v>115</v>
      </c>
      <c r="F10" s="114" t="s">
        <v>39</v>
      </c>
      <c r="G10" s="116" t="s">
        <v>113</v>
      </c>
      <c r="H10" s="116" t="s">
        <v>89</v>
      </c>
      <c r="I10" s="116" t="s">
        <v>181</v>
      </c>
      <c r="J10" s="116" t="s">
        <v>112</v>
      </c>
      <c r="K10" s="116" t="s">
        <v>37</v>
      </c>
      <c r="L10" s="484" t="s">
        <v>46</v>
      </c>
      <c r="M10" s="484"/>
    </row>
    <row r="11" spans="1:13" s="123" customFormat="1" ht="53.25" customHeight="1">
      <c r="A11" s="117">
        <v>1</v>
      </c>
      <c r="B11" s="481" t="str">
        <f>+ENTREGA!B7</f>
        <v>CONSTRUCTORA EASY OBRAS S.A.S.</v>
      </c>
      <c r="C11" s="482"/>
      <c r="D11" s="483"/>
      <c r="E11" s="118" t="s">
        <v>148</v>
      </c>
      <c r="F11" s="368">
        <f>'APERTURA DE SOBRES'!H7</f>
        <v>351196985</v>
      </c>
      <c r="G11" s="119">
        <v>0.11210000000000001</v>
      </c>
      <c r="H11" s="120">
        <v>60</v>
      </c>
      <c r="I11" s="239">
        <v>40</v>
      </c>
      <c r="J11" s="121">
        <f>H11+I11</f>
        <v>100</v>
      </c>
      <c r="K11" s="122">
        <v>1</v>
      </c>
      <c r="L11" s="485"/>
      <c r="M11" s="486"/>
    </row>
    <row r="13" spans="1:13">
      <c r="F13" s="238"/>
      <c r="H13" s="154"/>
      <c r="I13" s="154"/>
    </row>
    <row r="17" spans="8:9">
      <c r="H17" s="154"/>
      <c r="I17" s="154"/>
    </row>
  </sheetData>
  <sheetProtection algorithmName="SHA-512" hashValue="I+YRrgxRJQpG+i4Ppezp21a+FgjgtQ0Fse3JfSUiQ6toOmNVf3trMUUbb+jyV1BI4BqAn/euuvvHX/eihKBt1Q==" saltValue="G7vb0tWBDCzVCV7CUJnrZg==" spinCount="100000" sheet="1" objects="1" scenarios="1" selectLockedCells="1" selectUnlockedCells="1"/>
  <mergeCells count="12">
    <mergeCell ref="A7:B7"/>
    <mergeCell ref="F7:G7"/>
    <mergeCell ref="A1:M1"/>
    <mergeCell ref="A2:M2"/>
    <mergeCell ref="A3:M3"/>
    <mergeCell ref="A4:M4"/>
    <mergeCell ref="A6:C6"/>
    <mergeCell ref="B11:D11"/>
    <mergeCell ref="L10:M10"/>
    <mergeCell ref="L11:M11"/>
    <mergeCell ref="B10:D10"/>
    <mergeCell ref="A8:B8"/>
  </mergeCells>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3"/>
  <sheetViews>
    <sheetView topLeftCell="E11" zoomScale="81" zoomScaleNormal="81" workbookViewId="0">
      <selection activeCell="N17" sqref="N17"/>
    </sheetView>
  </sheetViews>
  <sheetFormatPr baseColWidth="10" defaultRowHeight="12.5"/>
  <cols>
    <col min="1" max="1" width="8.81640625" style="369" customWidth="1"/>
    <col min="2" max="2" width="11.453125" style="369" customWidth="1"/>
    <col min="3" max="3" width="8.81640625" style="369" customWidth="1"/>
    <col min="4" max="4" width="71.453125" style="370" customWidth="1"/>
    <col min="5" max="5" width="9.1796875" bestFit="1" customWidth="1"/>
    <col min="6" max="6" width="11" bestFit="1" customWidth="1"/>
    <col min="7" max="7" width="16.453125" bestFit="1" customWidth="1"/>
    <col min="8" max="8" width="12.1796875" bestFit="1" customWidth="1"/>
    <col min="9" max="9" width="21.81640625" style="242" customWidth="1"/>
    <col min="14" max="14" width="31.54296875" customWidth="1"/>
    <col min="16" max="16" width="16.1796875" customWidth="1"/>
    <col min="17" max="17" width="21.54296875" customWidth="1"/>
    <col min="18" max="18" width="21.1796875" customWidth="1"/>
    <col min="19" max="19" width="19.453125" customWidth="1"/>
    <col min="20" max="20" width="14.453125" customWidth="1"/>
    <col min="21" max="21" width="13.54296875" customWidth="1"/>
    <col min="22" max="22" width="14.453125" customWidth="1"/>
  </cols>
  <sheetData>
    <row r="2" spans="1:22" ht="13" thickBot="1"/>
    <row r="3" spans="1:22" ht="19.5" customHeight="1" thickTop="1" thickBot="1">
      <c r="A3" s="242"/>
      <c r="B3" s="242"/>
      <c r="C3" s="510" t="s">
        <v>294</v>
      </c>
      <c r="D3" s="511"/>
      <c r="E3" s="516" t="s">
        <v>5</v>
      </c>
      <c r="F3" s="517"/>
      <c r="G3" s="517"/>
      <c r="H3" s="517"/>
      <c r="I3" s="518"/>
      <c r="K3" s="242"/>
      <c r="L3" s="242"/>
      <c r="M3" s="510" t="s">
        <v>284</v>
      </c>
      <c r="N3" s="511"/>
      <c r="O3" s="516" t="s">
        <v>5</v>
      </c>
      <c r="P3" s="517"/>
      <c r="Q3" s="517"/>
      <c r="R3" s="517"/>
      <c r="S3" s="518"/>
    </row>
    <row r="4" spans="1:22" ht="13.5" customHeight="1" thickTop="1">
      <c r="A4" s="242"/>
      <c r="B4" s="242"/>
      <c r="C4" s="512"/>
      <c r="D4" s="513"/>
      <c r="E4" s="519" t="s">
        <v>182</v>
      </c>
      <c r="F4" s="520"/>
      <c r="G4" s="520"/>
      <c r="H4" s="520"/>
      <c r="I4" s="521"/>
      <c r="K4" s="242"/>
      <c r="L4" s="242"/>
      <c r="M4" s="512"/>
      <c r="N4" s="513"/>
      <c r="O4" s="519" t="s">
        <v>182</v>
      </c>
      <c r="P4" s="520"/>
      <c r="Q4" s="520"/>
      <c r="R4" s="520"/>
      <c r="S4" s="521"/>
    </row>
    <row r="5" spans="1:22" ht="12.75" customHeight="1">
      <c r="A5" s="242"/>
      <c r="B5" s="242"/>
      <c r="C5" s="512"/>
      <c r="D5" s="513"/>
      <c r="E5" s="522"/>
      <c r="F5" s="523"/>
      <c r="G5" s="523"/>
      <c r="H5" s="523"/>
      <c r="I5" s="524"/>
      <c r="K5" s="242"/>
      <c r="L5" s="242"/>
      <c r="M5" s="512"/>
      <c r="N5" s="513"/>
      <c r="O5" s="522"/>
      <c r="P5" s="523"/>
      <c r="Q5" s="523"/>
      <c r="R5" s="523"/>
      <c r="S5" s="524"/>
    </row>
    <row r="6" spans="1:22" ht="13.5" customHeight="1" thickBot="1">
      <c r="A6" s="242"/>
      <c r="B6" s="242"/>
      <c r="C6" s="512"/>
      <c r="D6" s="513"/>
      <c r="E6" s="525"/>
      <c r="F6" s="526"/>
      <c r="G6" s="526"/>
      <c r="H6" s="526"/>
      <c r="I6" s="527"/>
      <c r="K6" s="242"/>
      <c r="L6" s="242"/>
      <c r="M6" s="512"/>
      <c r="N6" s="513"/>
      <c r="O6" s="525"/>
      <c r="P6" s="526"/>
      <c r="Q6" s="526"/>
      <c r="R6" s="526"/>
      <c r="S6" s="527"/>
    </row>
    <row r="7" spans="1:22" ht="13.5" customHeight="1" thickTop="1">
      <c r="A7" s="242"/>
      <c r="B7" s="242"/>
      <c r="C7" s="512"/>
      <c r="D7" s="513"/>
      <c r="E7" s="528" t="s">
        <v>106</v>
      </c>
      <c r="F7" s="530" t="s">
        <v>183</v>
      </c>
      <c r="G7" s="531"/>
      <c r="H7" s="531"/>
      <c r="I7" s="532"/>
      <c r="K7" s="242"/>
      <c r="L7" s="242"/>
      <c r="M7" s="512"/>
      <c r="N7" s="513"/>
      <c r="O7" s="528" t="s">
        <v>106</v>
      </c>
      <c r="P7" s="530" t="s">
        <v>183</v>
      </c>
      <c r="Q7" s="531"/>
      <c r="R7" s="531"/>
      <c r="S7" s="532"/>
    </row>
    <row r="8" spans="1:22" ht="13.5" customHeight="1" thickBot="1">
      <c r="A8" s="242"/>
      <c r="B8" s="242"/>
      <c r="C8" s="514"/>
      <c r="D8" s="515"/>
      <c r="E8" s="529"/>
      <c r="F8" s="533"/>
      <c r="G8" s="534"/>
      <c r="H8" s="534"/>
      <c r="I8" s="535"/>
      <c r="K8" s="242"/>
      <c r="L8" s="242"/>
      <c r="M8" s="514"/>
      <c r="N8" s="515"/>
      <c r="O8" s="529"/>
      <c r="P8" s="533"/>
      <c r="Q8" s="534"/>
      <c r="R8" s="534"/>
      <c r="S8" s="535"/>
    </row>
    <row r="9" spans="1:22" ht="14.5" thickTop="1" thickBot="1">
      <c r="A9" s="243"/>
      <c r="B9" s="243"/>
      <c r="C9" s="243"/>
      <c r="D9" s="244"/>
      <c r="E9" s="536" t="s">
        <v>184</v>
      </c>
      <c r="F9" s="537"/>
      <c r="G9" s="537"/>
      <c r="H9" s="537"/>
      <c r="I9" s="538"/>
      <c r="K9" s="243"/>
      <c r="L9" s="243"/>
      <c r="M9" s="243"/>
      <c r="N9" s="244"/>
      <c r="O9" s="536" t="s">
        <v>184</v>
      </c>
      <c r="P9" s="537"/>
      <c r="Q9" s="537"/>
      <c r="R9" s="537"/>
      <c r="S9" s="538"/>
    </row>
    <row r="10" spans="1:22" ht="28.5" thickBot="1">
      <c r="A10" s="245"/>
      <c r="B10" s="245"/>
      <c r="C10" s="245" t="s">
        <v>21</v>
      </c>
      <c r="D10" s="246" t="s">
        <v>143</v>
      </c>
      <c r="E10" s="247" t="s">
        <v>104</v>
      </c>
      <c r="F10" s="248" t="s">
        <v>105</v>
      </c>
      <c r="G10" s="249" t="s">
        <v>60</v>
      </c>
      <c r="H10" s="250" t="s">
        <v>61</v>
      </c>
      <c r="I10" s="250" t="s">
        <v>185</v>
      </c>
      <c r="K10" s="245"/>
      <c r="L10" s="245"/>
      <c r="M10" s="245" t="s">
        <v>21</v>
      </c>
      <c r="N10" s="246" t="s">
        <v>143</v>
      </c>
      <c r="O10" s="247" t="s">
        <v>104</v>
      </c>
      <c r="P10" s="248" t="s">
        <v>105</v>
      </c>
      <c r="Q10" s="249" t="s">
        <v>60</v>
      </c>
      <c r="R10" s="250" t="s">
        <v>61</v>
      </c>
      <c r="S10" s="250" t="s">
        <v>185</v>
      </c>
    </row>
    <row r="11" spans="1:22" ht="16.5" thickTop="1" thickBot="1">
      <c r="A11" s="251"/>
      <c r="B11" s="251"/>
      <c r="C11" s="251"/>
      <c r="D11" s="371" t="s">
        <v>144</v>
      </c>
      <c r="E11" s="252"/>
      <c r="F11" s="372"/>
      <c r="G11" s="373"/>
      <c r="H11" s="253"/>
      <c r="I11" s="253"/>
      <c r="K11" s="251"/>
      <c r="L11" s="251"/>
      <c r="M11" s="251"/>
      <c r="N11" s="371" t="s">
        <v>144</v>
      </c>
      <c r="O11" s="252"/>
      <c r="P11" s="372"/>
      <c r="Q11" s="373"/>
      <c r="R11" s="253"/>
      <c r="S11" s="253"/>
    </row>
    <row r="12" spans="1:22" ht="30" thickTop="1" thickBot="1">
      <c r="A12" s="254"/>
      <c r="B12" s="254" t="s">
        <v>186</v>
      </c>
      <c r="C12" s="254" t="s">
        <v>187</v>
      </c>
      <c r="D12" s="255" t="s">
        <v>188</v>
      </c>
      <c r="E12" s="256"/>
      <c r="F12" s="257"/>
      <c r="G12" s="258"/>
      <c r="H12" s="259"/>
      <c r="I12" s="260"/>
      <c r="K12" s="254"/>
      <c r="L12" s="254" t="s">
        <v>186</v>
      </c>
      <c r="M12" s="254" t="s">
        <v>187</v>
      </c>
      <c r="N12" s="255" t="s">
        <v>188</v>
      </c>
      <c r="O12" s="256"/>
      <c r="P12" s="257"/>
      <c r="Q12" s="258"/>
      <c r="R12" s="259"/>
      <c r="S12" s="260">
        <f>+R15+R17</f>
        <v>5854532</v>
      </c>
    </row>
    <row r="13" spans="1:22" ht="16.5" customHeight="1" thickTop="1" thickBot="1">
      <c r="A13" s="507" t="s">
        <v>189</v>
      </c>
      <c r="B13" s="508"/>
      <c r="C13" s="508"/>
      <c r="D13" s="508"/>
      <c r="E13" s="508"/>
      <c r="F13" s="508"/>
      <c r="G13" s="508"/>
      <c r="H13" s="508"/>
      <c r="I13" s="509"/>
      <c r="K13" s="507" t="s">
        <v>189</v>
      </c>
      <c r="L13" s="508"/>
      <c r="M13" s="508"/>
      <c r="N13" s="508"/>
      <c r="O13" s="508"/>
      <c r="P13" s="508"/>
      <c r="Q13" s="508"/>
      <c r="R13" s="508"/>
      <c r="S13" s="509"/>
    </row>
    <row r="14" spans="1:22" ht="15.5" thickTop="1" thickBot="1">
      <c r="A14" s="261"/>
      <c r="B14" s="261"/>
      <c r="C14" s="261" t="s">
        <v>190</v>
      </c>
      <c r="D14" s="262" t="s">
        <v>191</v>
      </c>
      <c r="E14" s="263"/>
      <c r="F14" s="264"/>
      <c r="G14" s="265"/>
      <c r="H14" s="266"/>
      <c r="I14" s="567"/>
      <c r="K14" s="261"/>
      <c r="L14" s="261"/>
      <c r="M14" s="261" t="s">
        <v>190</v>
      </c>
      <c r="N14" s="262" t="s">
        <v>191</v>
      </c>
      <c r="O14" s="263"/>
      <c r="P14" s="264"/>
      <c r="Q14" s="265"/>
      <c r="R14" s="266"/>
      <c r="S14" s="539">
        <f>S12/R63</f>
        <v>1.8697321952615059E-2</v>
      </c>
    </row>
    <row r="15" spans="1:22" ht="100.5" customHeight="1" thickTop="1" thickBot="1">
      <c r="A15" s="267">
        <v>1</v>
      </c>
      <c r="B15" s="267" t="s">
        <v>192</v>
      </c>
      <c r="C15" s="267" t="s">
        <v>193</v>
      </c>
      <c r="D15" s="268" t="s">
        <v>194</v>
      </c>
      <c r="E15" s="269" t="s">
        <v>119</v>
      </c>
      <c r="F15" s="270">
        <v>2180</v>
      </c>
      <c r="G15" s="404">
        <v>0</v>
      </c>
      <c r="H15" s="272">
        <f>+F15*G15</f>
        <v>0</v>
      </c>
      <c r="I15" s="567"/>
      <c r="K15" s="385">
        <v>1</v>
      </c>
      <c r="L15" s="267" t="s">
        <v>192</v>
      </c>
      <c r="M15" s="267" t="s">
        <v>193</v>
      </c>
      <c r="N15" s="268" t="s">
        <v>194</v>
      </c>
      <c r="O15" s="269" t="s">
        <v>119</v>
      </c>
      <c r="P15" s="270">
        <v>2180</v>
      </c>
      <c r="Q15" s="271">
        <v>2575</v>
      </c>
      <c r="R15" s="272">
        <f>+ROUNDUP(P15*Q15,0)</f>
        <v>5613500</v>
      </c>
      <c r="S15" s="539"/>
      <c r="T15" t="b">
        <f>+EXACT($D$15,N15)</f>
        <v>1</v>
      </c>
      <c r="U15" t="b">
        <f>+EXACT($E$15,O15)</f>
        <v>1</v>
      </c>
      <c r="V15" t="b">
        <f>+EXACT($F$15,P15)</f>
        <v>1</v>
      </c>
    </row>
    <row r="16" spans="1:22" ht="15.5" thickTop="1" thickBot="1">
      <c r="A16" s="273"/>
      <c r="B16" s="273"/>
      <c r="C16" s="273" t="s">
        <v>195</v>
      </c>
      <c r="D16" s="274" t="s">
        <v>196</v>
      </c>
      <c r="E16" s="275"/>
      <c r="F16" s="276"/>
      <c r="G16" s="265"/>
      <c r="H16" s="266"/>
      <c r="I16" s="567"/>
      <c r="K16" s="386"/>
      <c r="L16" s="273"/>
      <c r="M16" s="273" t="s">
        <v>195</v>
      </c>
      <c r="N16" s="274" t="s">
        <v>196</v>
      </c>
      <c r="O16" s="275"/>
      <c r="P16" s="276"/>
      <c r="Q16" s="265"/>
      <c r="R16" s="266"/>
      <c r="S16" s="539"/>
    </row>
    <row r="17" spans="1:22" ht="159" customHeight="1" thickTop="1" thickBot="1">
      <c r="A17" s="277">
        <v>2</v>
      </c>
      <c r="B17" s="277">
        <v>200</v>
      </c>
      <c r="C17" s="277" t="s">
        <v>131</v>
      </c>
      <c r="D17" s="268" t="s">
        <v>197</v>
      </c>
      <c r="E17" s="269" t="s">
        <v>198</v>
      </c>
      <c r="F17" s="270">
        <v>0.22</v>
      </c>
      <c r="G17" s="404">
        <v>0</v>
      </c>
      <c r="H17" s="272">
        <f>+F17*G17</f>
        <v>0</v>
      </c>
      <c r="I17" s="568"/>
      <c r="K17" s="387">
        <v>2</v>
      </c>
      <c r="L17" s="277">
        <v>200</v>
      </c>
      <c r="M17" s="277" t="s">
        <v>131</v>
      </c>
      <c r="N17" s="268" t="s">
        <v>197</v>
      </c>
      <c r="O17" s="269" t="s">
        <v>198</v>
      </c>
      <c r="P17" s="270">
        <v>0.22</v>
      </c>
      <c r="Q17" s="271">
        <v>1095600</v>
      </c>
      <c r="R17" s="272">
        <f>+ROUNDUP(P17*Q17,0)</f>
        <v>241032</v>
      </c>
      <c r="S17" s="540"/>
      <c r="T17" t="b">
        <f>+EXACT($D$17,N17)</f>
        <v>1</v>
      </c>
      <c r="U17" t="b">
        <f>+EXACT($E$17,O17)</f>
        <v>1</v>
      </c>
      <c r="V17" t="b">
        <f>+EXACT($F$17,P17)</f>
        <v>1</v>
      </c>
    </row>
    <row r="18" spans="1:22" ht="25.5" customHeight="1" thickTop="1" thickBot="1">
      <c r="A18" s="278"/>
      <c r="B18" s="278"/>
      <c r="C18" s="278" t="s">
        <v>199</v>
      </c>
      <c r="D18" s="255" t="s">
        <v>200</v>
      </c>
      <c r="E18" s="256"/>
      <c r="F18" s="279"/>
      <c r="G18" s="258"/>
      <c r="H18" s="259"/>
      <c r="I18" s="260"/>
      <c r="K18" s="254"/>
      <c r="L18" s="278"/>
      <c r="M18" s="278" t="s">
        <v>199</v>
      </c>
      <c r="N18" s="255" t="s">
        <v>200</v>
      </c>
      <c r="O18" s="256"/>
      <c r="P18" s="279"/>
      <c r="Q18" s="258"/>
      <c r="R18" s="259"/>
      <c r="S18" s="260">
        <f>+R20</f>
        <v>27586256</v>
      </c>
    </row>
    <row r="19" spans="1:22" ht="10.5" customHeight="1" thickTop="1" thickBot="1">
      <c r="A19" s="280"/>
      <c r="B19" s="280"/>
      <c r="C19" s="280" t="s">
        <v>201</v>
      </c>
      <c r="D19" s="274" t="s">
        <v>202</v>
      </c>
      <c r="E19" s="263"/>
      <c r="F19" s="264"/>
      <c r="G19" s="265"/>
      <c r="H19" s="266"/>
      <c r="I19" s="569"/>
      <c r="K19" s="261"/>
      <c r="L19" s="280"/>
      <c r="M19" s="280" t="s">
        <v>201</v>
      </c>
      <c r="N19" s="274" t="s">
        <v>202</v>
      </c>
      <c r="O19" s="263"/>
      <c r="P19" s="264"/>
      <c r="Q19" s="265"/>
      <c r="R19" s="266"/>
      <c r="S19" s="541">
        <f>+S18/R63</f>
        <v>8.8100826829413337E-2</v>
      </c>
    </row>
    <row r="20" spans="1:22" ht="51" customHeight="1" thickTop="1" thickBot="1">
      <c r="A20" s="281">
        <v>2</v>
      </c>
      <c r="B20" s="281">
        <v>210</v>
      </c>
      <c r="C20" s="281" t="s">
        <v>203</v>
      </c>
      <c r="D20" s="268" t="s">
        <v>204</v>
      </c>
      <c r="E20" s="269" t="s">
        <v>205</v>
      </c>
      <c r="F20" s="270">
        <v>549.63648999999998</v>
      </c>
      <c r="G20" s="404">
        <v>0</v>
      </c>
      <c r="H20" s="272">
        <f>+F20*G20</f>
        <v>0</v>
      </c>
      <c r="I20" s="570"/>
      <c r="K20" s="388">
        <v>2</v>
      </c>
      <c r="L20" s="281">
        <v>210</v>
      </c>
      <c r="M20" s="281" t="s">
        <v>203</v>
      </c>
      <c r="N20" s="268" t="s">
        <v>204</v>
      </c>
      <c r="O20" s="269" t="s">
        <v>205</v>
      </c>
      <c r="P20" s="270">
        <v>549.63648999999998</v>
      </c>
      <c r="Q20" s="271">
        <v>50190</v>
      </c>
      <c r="R20" s="272">
        <f>+ROUNDUP(P20*Q20,0)</f>
        <v>27586256</v>
      </c>
      <c r="S20" s="542"/>
      <c r="T20" t="b">
        <f>+EXACT($D$20,N20)</f>
        <v>1</v>
      </c>
      <c r="U20" t="b">
        <f>+EXACT($E$20,O20)</f>
        <v>1</v>
      </c>
      <c r="V20" t="b">
        <f>+EXACT($F$20,P20)</f>
        <v>1</v>
      </c>
    </row>
    <row r="21" spans="1:22" ht="16.5" customHeight="1" thickTop="1" thickBot="1">
      <c r="A21" s="507" t="s">
        <v>206</v>
      </c>
      <c r="B21" s="508"/>
      <c r="C21" s="508"/>
      <c r="D21" s="508"/>
      <c r="E21" s="508"/>
      <c r="F21" s="508"/>
      <c r="G21" s="508"/>
      <c r="H21" s="508"/>
      <c r="I21" s="509"/>
      <c r="K21" s="507" t="s">
        <v>206</v>
      </c>
      <c r="L21" s="508"/>
      <c r="M21" s="508"/>
      <c r="N21" s="508"/>
      <c r="O21" s="508"/>
      <c r="P21" s="508"/>
      <c r="Q21" s="508"/>
      <c r="R21" s="508"/>
      <c r="S21" s="509"/>
    </row>
    <row r="22" spans="1:22" ht="26.25" customHeight="1" thickTop="1" thickBot="1">
      <c r="A22" s="278"/>
      <c r="B22" s="278"/>
      <c r="C22" s="278" t="s">
        <v>207</v>
      </c>
      <c r="D22" s="255" t="s">
        <v>208</v>
      </c>
      <c r="E22" s="256"/>
      <c r="F22" s="279"/>
      <c r="G22" s="258"/>
      <c r="H22" s="259"/>
      <c r="I22" s="260"/>
      <c r="K22" s="254"/>
      <c r="L22" s="278"/>
      <c r="M22" s="278" t="s">
        <v>207</v>
      </c>
      <c r="N22" s="255" t="s">
        <v>208</v>
      </c>
      <c r="O22" s="256"/>
      <c r="P22" s="279"/>
      <c r="Q22" s="258"/>
      <c r="R22" s="259"/>
      <c r="S22" s="260">
        <f>+R23+R24</f>
        <v>63958475</v>
      </c>
    </row>
    <row r="23" spans="1:22" ht="24.75" customHeight="1" thickTop="1" thickBot="1">
      <c r="A23" s="267">
        <v>4</v>
      </c>
      <c r="B23" s="267" t="s">
        <v>192</v>
      </c>
      <c r="C23" s="267" t="s">
        <v>209</v>
      </c>
      <c r="D23" s="282" t="s">
        <v>210</v>
      </c>
      <c r="E23" s="269" t="s">
        <v>205</v>
      </c>
      <c r="F23" s="270">
        <v>327</v>
      </c>
      <c r="G23" s="404">
        <v>0</v>
      </c>
      <c r="H23" s="272">
        <f>+F23*G23</f>
        <v>0</v>
      </c>
      <c r="I23" s="569"/>
      <c r="K23" s="385">
        <v>4</v>
      </c>
      <c r="L23" s="267" t="s">
        <v>192</v>
      </c>
      <c r="M23" s="267" t="s">
        <v>209</v>
      </c>
      <c r="N23" s="282" t="s">
        <v>210</v>
      </c>
      <c r="O23" s="269" t="s">
        <v>205</v>
      </c>
      <c r="P23" s="270">
        <v>327</v>
      </c>
      <c r="Q23" s="271">
        <v>29325</v>
      </c>
      <c r="R23" s="272">
        <f>+ROUNDUP(P23*Q23,0)</f>
        <v>9589275</v>
      </c>
      <c r="S23" s="541">
        <f>+S22/R63</f>
        <v>0.20426093813703322</v>
      </c>
      <c r="T23" t="b">
        <f>+EXACT($D$23,N23)</f>
        <v>1</v>
      </c>
      <c r="U23" t="b">
        <f>+EXACT($E$23,O23)</f>
        <v>1</v>
      </c>
      <c r="V23" t="b">
        <f>+EXACT($F$23,P23)</f>
        <v>1</v>
      </c>
    </row>
    <row r="24" spans="1:22" ht="30" customHeight="1" thickTop="1" thickBot="1">
      <c r="A24" s="267">
        <v>5</v>
      </c>
      <c r="B24" s="267">
        <v>330</v>
      </c>
      <c r="C24" s="267" t="s">
        <v>211</v>
      </c>
      <c r="D24" s="268" t="s">
        <v>212</v>
      </c>
      <c r="E24" s="269" t="s">
        <v>205</v>
      </c>
      <c r="F24" s="270">
        <v>436</v>
      </c>
      <c r="G24" s="404">
        <v>0</v>
      </c>
      <c r="H24" s="283">
        <f>+F24*G24</f>
        <v>0</v>
      </c>
      <c r="I24" s="570"/>
      <c r="K24" s="385">
        <v>5</v>
      </c>
      <c r="L24" s="267">
        <v>330</v>
      </c>
      <c r="M24" s="267" t="s">
        <v>211</v>
      </c>
      <c r="N24" s="268" t="s">
        <v>212</v>
      </c>
      <c r="O24" s="269" t="s">
        <v>205</v>
      </c>
      <c r="P24" s="270">
        <v>436</v>
      </c>
      <c r="Q24" s="271">
        <v>124700</v>
      </c>
      <c r="R24" s="272">
        <f>+ROUNDUP(P24*Q24,0)</f>
        <v>54369200</v>
      </c>
      <c r="S24" s="542"/>
      <c r="T24" t="b">
        <f>+EXACT($D$24,N24)</f>
        <v>1</v>
      </c>
      <c r="U24" t="b">
        <f>+EXACT($E$24,O24)</f>
        <v>1</v>
      </c>
      <c r="V24" t="b">
        <f>+EXACT($F$24,P24)</f>
        <v>1</v>
      </c>
    </row>
    <row r="25" spans="1:22" ht="16.5" customHeight="1" thickTop="1" thickBot="1">
      <c r="A25" s="507" t="s">
        <v>213</v>
      </c>
      <c r="B25" s="508"/>
      <c r="C25" s="508"/>
      <c r="D25" s="508"/>
      <c r="E25" s="508"/>
      <c r="F25" s="508"/>
      <c r="G25" s="508"/>
      <c r="H25" s="508"/>
      <c r="I25" s="509"/>
      <c r="K25" s="507" t="s">
        <v>213</v>
      </c>
      <c r="L25" s="508"/>
      <c r="M25" s="508"/>
      <c r="N25" s="508"/>
      <c r="O25" s="508"/>
      <c r="P25" s="508"/>
      <c r="Q25" s="508"/>
      <c r="R25" s="508"/>
      <c r="S25" s="509"/>
    </row>
    <row r="26" spans="1:22" ht="15.5" thickTop="1" thickBot="1">
      <c r="A26" s="278"/>
      <c r="B26" s="278"/>
      <c r="C26" s="278" t="s">
        <v>214</v>
      </c>
      <c r="D26" s="255" t="s">
        <v>215</v>
      </c>
      <c r="E26" s="256"/>
      <c r="F26" s="279"/>
      <c r="G26" s="258"/>
      <c r="H26" s="259"/>
      <c r="I26" s="260"/>
      <c r="K26" s="254"/>
      <c r="L26" s="278"/>
      <c r="M26" s="278" t="s">
        <v>214</v>
      </c>
      <c r="N26" s="255" t="s">
        <v>215</v>
      </c>
      <c r="O26" s="256"/>
      <c r="P26" s="279"/>
      <c r="Q26" s="258"/>
      <c r="R26" s="259"/>
      <c r="S26" s="260">
        <f>+R28+R29+R30</f>
        <v>105493470</v>
      </c>
    </row>
    <row r="27" spans="1:22" ht="15.5" thickTop="1" thickBot="1">
      <c r="A27" s="280"/>
      <c r="B27" s="280"/>
      <c r="C27" s="280" t="s">
        <v>216</v>
      </c>
      <c r="D27" s="274" t="s">
        <v>217</v>
      </c>
      <c r="E27" s="263"/>
      <c r="F27" s="264"/>
      <c r="G27" s="265"/>
      <c r="H27" s="266"/>
      <c r="I27" s="569"/>
      <c r="K27" s="261"/>
      <c r="L27" s="280"/>
      <c r="M27" s="280" t="s">
        <v>216</v>
      </c>
      <c r="N27" s="274" t="s">
        <v>217</v>
      </c>
      <c r="O27" s="263"/>
      <c r="P27" s="264"/>
      <c r="Q27" s="265"/>
      <c r="R27" s="266"/>
      <c r="S27" s="541">
        <f>+S26/R63</f>
        <v>0.33690914534048805</v>
      </c>
    </row>
    <row r="28" spans="1:22" ht="29" thickTop="1" thickBot="1">
      <c r="A28" s="267">
        <v>6</v>
      </c>
      <c r="B28" s="267">
        <v>420</v>
      </c>
      <c r="C28" s="267" t="s">
        <v>218</v>
      </c>
      <c r="D28" s="282" t="s">
        <v>219</v>
      </c>
      <c r="E28" s="269" t="s">
        <v>119</v>
      </c>
      <c r="F28" s="270">
        <v>2180</v>
      </c>
      <c r="G28" s="404">
        <v>0</v>
      </c>
      <c r="H28" s="283">
        <f>+F28*G28</f>
        <v>0</v>
      </c>
      <c r="I28" s="570"/>
      <c r="K28" s="385">
        <v>6</v>
      </c>
      <c r="L28" s="267">
        <v>420</v>
      </c>
      <c r="M28" s="267" t="s">
        <v>218</v>
      </c>
      <c r="N28" s="282" t="s">
        <v>219</v>
      </c>
      <c r="O28" s="269" t="s">
        <v>119</v>
      </c>
      <c r="P28" s="270">
        <v>2180</v>
      </c>
      <c r="Q28" s="271">
        <v>4650</v>
      </c>
      <c r="R28" s="272">
        <f>+ROUNDUP(P28*Q28,0)</f>
        <v>10137000</v>
      </c>
      <c r="S28" s="542"/>
      <c r="T28" t="b">
        <f>+EXACT($D$28,N28)</f>
        <v>1</v>
      </c>
      <c r="U28" t="b">
        <f>+EXACT($E$28,O28)</f>
        <v>1</v>
      </c>
      <c r="V28" t="b">
        <f>+EXACT($F$28,P28)</f>
        <v>1</v>
      </c>
    </row>
    <row r="29" spans="1:22" ht="15" thickTop="1" thickBot="1">
      <c r="A29" s="267">
        <v>7</v>
      </c>
      <c r="B29" s="267" t="s">
        <v>220</v>
      </c>
      <c r="C29" s="267" t="s">
        <v>221</v>
      </c>
      <c r="D29" s="282" t="s">
        <v>222</v>
      </c>
      <c r="E29" s="269" t="s">
        <v>205</v>
      </c>
      <c r="F29" s="270">
        <v>163.5</v>
      </c>
      <c r="G29" s="404">
        <v>0</v>
      </c>
      <c r="H29" s="283">
        <f>+F29*G29</f>
        <v>0</v>
      </c>
      <c r="I29" s="570"/>
      <c r="K29" s="385">
        <v>7</v>
      </c>
      <c r="L29" s="267" t="s">
        <v>220</v>
      </c>
      <c r="M29" s="267" t="s">
        <v>221</v>
      </c>
      <c r="N29" s="282" t="s">
        <v>222</v>
      </c>
      <c r="O29" s="269" t="s">
        <v>205</v>
      </c>
      <c r="P29" s="270">
        <v>163.5</v>
      </c>
      <c r="Q29" s="271">
        <v>519220</v>
      </c>
      <c r="R29" s="272">
        <f>+ROUNDUP(P29*Q29,0)</f>
        <v>84892470</v>
      </c>
      <c r="S29" s="542"/>
      <c r="T29" t="b">
        <f>+EXACT($D$29,N29)</f>
        <v>1</v>
      </c>
      <c r="U29" t="b">
        <f>+EXACT($E$29,O29)</f>
        <v>1</v>
      </c>
      <c r="V29" t="b">
        <f>+EXACT($F$29,P29)</f>
        <v>1</v>
      </c>
    </row>
    <row r="30" spans="1:22" ht="15" thickTop="1" thickBot="1">
      <c r="A30" s="267">
        <v>8</v>
      </c>
      <c r="B30" s="267" t="s">
        <v>192</v>
      </c>
      <c r="C30" s="267" t="s">
        <v>223</v>
      </c>
      <c r="D30" s="282" t="s">
        <v>224</v>
      </c>
      <c r="E30" s="269" t="s">
        <v>119</v>
      </c>
      <c r="F30" s="284">
        <v>2180</v>
      </c>
      <c r="G30" s="404">
        <v>0</v>
      </c>
      <c r="H30" s="283">
        <f>+F30*G30</f>
        <v>0</v>
      </c>
      <c r="I30" s="571"/>
      <c r="K30" s="385">
        <v>8</v>
      </c>
      <c r="L30" s="267" t="s">
        <v>192</v>
      </c>
      <c r="M30" s="267" t="s">
        <v>223</v>
      </c>
      <c r="N30" s="282" t="s">
        <v>224</v>
      </c>
      <c r="O30" s="269" t="s">
        <v>119</v>
      </c>
      <c r="P30" s="284">
        <v>2180</v>
      </c>
      <c r="Q30" s="271">
        <v>4800</v>
      </c>
      <c r="R30" s="272">
        <f>+ROUNDUP(P30*Q30,0)</f>
        <v>10464000</v>
      </c>
      <c r="S30" s="563"/>
      <c r="T30" t="b">
        <f>+EXACT($D$30,N30)</f>
        <v>1</v>
      </c>
      <c r="U30" t="b">
        <f>+EXACT($E$30,O30)</f>
        <v>1</v>
      </c>
      <c r="V30" t="b">
        <f>+EXACT($F$30,P30)</f>
        <v>1</v>
      </c>
    </row>
    <row r="31" spans="1:22" ht="16.5" customHeight="1" thickTop="1" thickBot="1">
      <c r="A31" s="507" t="s">
        <v>225</v>
      </c>
      <c r="B31" s="508"/>
      <c r="C31" s="508"/>
      <c r="D31" s="508"/>
      <c r="E31" s="508"/>
      <c r="F31" s="508"/>
      <c r="G31" s="508"/>
      <c r="H31" s="508"/>
      <c r="I31" s="509"/>
      <c r="K31" s="507" t="s">
        <v>225</v>
      </c>
      <c r="L31" s="508"/>
      <c r="M31" s="508"/>
      <c r="N31" s="508"/>
      <c r="O31" s="508"/>
      <c r="P31" s="508"/>
      <c r="Q31" s="508"/>
      <c r="R31" s="508"/>
      <c r="S31" s="509"/>
    </row>
    <row r="32" spans="1:22" ht="50.25" customHeight="1" thickTop="1" thickBot="1">
      <c r="A32" s="285"/>
      <c r="B32" s="285"/>
      <c r="C32" s="285" t="s">
        <v>226</v>
      </c>
      <c r="D32" s="255" t="s">
        <v>227</v>
      </c>
      <c r="E32" s="256"/>
      <c r="F32" s="279"/>
      <c r="G32" s="258"/>
      <c r="H32" s="259"/>
      <c r="I32" s="260"/>
      <c r="K32" s="389"/>
      <c r="L32" s="285"/>
      <c r="M32" s="285" t="s">
        <v>226</v>
      </c>
      <c r="N32" s="255" t="s">
        <v>227</v>
      </c>
      <c r="O32" s="256"/>
      <c r="P32" s="279"/>
      <c r="Q32" s="258"/>
      <c r="R32" s="259"/>
      <c r="S32" s="260">
        <f>+SUM(R34:R42)</f>
        <v>91637104</v>
      </c>
    </row>
    <row r="33" spans="1:22" ht="15.5" thickTop="1" thickBot="1">
      <c r="A33" s="273"/>
      <c r="B33" s="273"/>
      <c r="C33" s="273" t="s">
        <v>228</v>
      </c>
      <c r="D33" s="286" t="s">
        <v>229</v>
      </c>
      <c r="E33" s="263"/>
      <c r="F33" s="264"/>
      <c r="G33" s="265"/>
      <c r="H33" s="266"/>
      <c r="I33" s="569"/>
      <c r="K33" s="386"/>
      <c r="L33" s="273"/>
      <c r="M33" s="273" t="s">
        <v>228</v>
      </c>
      <c r="N33" s="286" t="s">
        <v>229</v>
      </c>
      <c r="O33" s="263"/>
      <c r="P33" s="264"/>
      <c r="Q33" s="265"/>
      <c r="R33" s="266"/>
      <c r="S33" s="541">
        <f>+S32/R63</f>
        <v>0.29265677193211503</v>
      </c>
    </row>
    <row r="34" spans="1:22" ht="29" thickTop="1" thickBot="1">
      <c r="A34" s="267">
        <v>9</v>
      </c>
      <c r="B34" s="267">
        <v>600</v>
      </c>
      <c r="C34" s="267" t="s">
        <v>230</v>
      </c>
      <c r="D34" s="287" t="s">
        <v>231</v>
      </c>
      <c r="E34" s="269" t="s">
        <v>205</v>
      </c>
      <c r="F34" s="288">
        <v>98.843999999999994</v>
      </c>
      <c r="G34" s="404">
        <v>0</v>
      </c>
      <c r="H34" s="283">
        <f>+F34*G34</f>
        <v>0</v>
      </c>
      <c r="I34" s="570"/>
      <c r="K34" s="385">
        <v>9</v>
      </c>
      <c r="L34" s="267">
        <v>600</v>
      </c>
      <c r="M34" s="267" t="s">
        <v>230</v>
      </c>
      <c r="N34" s="287" t="s">
        <v>231</v>
      </c>
      <c r="O34" s="269" t="s">
        <v>205</v>
      </c>
      <c r="P34" s="288">
        <v>98.843999999999994</v>
      </c>
      <c r="Q34" s="289">
        <v>68190</v>
      </c>
      <c r="R34" s="272">
        <f t="shared" ref="R34:R42" si="0">+ROUNDUP(P34*Q34,0)</f>
        <v>6740173</v>
      </c>
      <c r="S34" s="542"/>
      <c r="T34" t="b">
        <f>+EXACT($D$34,N34)</f>
        <v>1</v>
      </c>
      <c r="U34" t="b">
        <f>+EXACT($E$34,O34)</f>
        <v>1</v>
      </c>
      <c r="V34" t="b">
        <f>+EXACT($F$34,P34)</f>
        <v>1</v>
      </c>
    </row>
    <row r="35" spans="1:22" ht="15" thickTop="1" thickBot="1">
      <c r="A35" s="267">
        <v>10</v>
      </c>
      <c r="B35" s="267">
        <v>610</v>
      </c>
      <c r="C35" s="267" t="s">
        <v>232</v>
      </c>
      <c r="D35" s="287" t="s">
        <v>233</v>
      </c>
      <c r="E35" s="269" t="s">
        <v>205</v>
      </c>
      <c r="F35" s="288">
        <v>28.792499999999997</v>
      </c>
      <c r="G35" s="404">
        <v>0</v>
      </c>
      <c r="H35" s="283">
        <f>+F35*G35</f>
        <v>0</v>
      </c>
      <c r="I35" s="570"/>
      <c r="K35" s="385">
        <v>10</v>
      </c>
      <c r="L35" s="267">
        <v>610</v>
      </c>
      <c r="M35" s="267" t="s">
        <v>232</v>
      </c>
      <c r="N35" s="287" t="s">
        <v>233</v>
      </c>
      <c r="O35" s="269" t="s">
        <v>205</v>
      </c>
      <c r="P35" s="288">
        <v>28.792499999999997</v>
      </c>
      <c r="Q35" s="289">
        <v>100300</v>
      </c>
      <c r="R35" s="272">
        <f t="shared" si="0"/>
        <v>2887888</v>
      </c>
      <c r="S35" s="542"/>
      <c r="T35" t="b">
        <f>+EXACT($D$35,N35)</f>
        <v>1</v>
      </c>
      <c r="U35" t="b">
        <f>+EXACT($E$35,O35)</f>
        <v>1</v>
      </c>
      <c r="V35" t="b">
        <f>+EXACT($F$35,P35)</f>
        <v>1</v>
      </c>
    </row>
    <row r="36" spans="1:22" ht="29" thickTop="1" thickBot="1">
      <c r="A36" s="267">
        <v>11</v>
      </c>
      <c r="B36" s="267">
        <v>673</v>
      </c>
      <c r="C36" s="267" t="s">
        <v>234</v>
      </c>
      <c r="D36" s="287" t="s">
        <v>235</v>
      </c>
      <c r="E36" s="269" t="s">
        <v>119</v>
      </c>
      <c r="F36" s="288">
        <v>191.95</v>
      </c>
      <c r="G36" s="404">
        <v>0</v>
      </c>
      <c r="H36" s="283">
        <f t="shared" ref="H36:H42" si="1">+F36*G36</f>
        <v>0</v>
      </c>
      <c r="I36" s="570"/>
      <c r="K36" s="385">
        <v>11</v>
      </c>
      <c r="L36" s="267">
        <v>673</v>
      </c>
      <c r="M36" s="267" t="s">
        <v>234</v>
      </c>
      <c r="N36" s="287" t="s">
        <v>235</v>
      </c>
      <c r="O36" s="269" t="s">
        <v>119</v>
      </c>
      <c r="P36" s="288">
        <v>191.95</v>
      </c>
      <c r="Q36" s="289">
        <v>80340</v>
      </c>
      <c r="R36" s="272">
        <f t="shared" si="0"/>
        <v>15421263</v>
      </c>
      <c r="S36" s="542"/>
      <c r="T36" t="b">
        <f>+EXACT($D$36,N36)</f>
        <v>1</v>
      </c>
      <c r="U36" t="b">
        <f>+EXACT($E$36,O36)</f>
        <v>1</v>
      </c>
      <c r="V36" t="b">
        <f>+EXACT($F$36,P36)</f>
        <v>1</v>
      </c>
    </row>
    <row r="37" spans="1:22" ht="29" thickTop="1" thickBot="1">
      <c r="A37" s="267">
        <v>12</v>
      </c>
      <c r="B37" s="267">
        <v>630</v>
      </c>
      <c r="C37" s="267" t="s">
        <v>236</v>
      </c>
      <c r="D37" s="287" t="s">
        <v>237</v>
      </c>
      <c r="E37" s="269" t="s">
        <v>205</v>
      </c>
      <c r="F37" s="288">
        <v>35.025750000000002</v>
      </c>
      <c r="G37" s="404">
        <v>0</v>
      </c>
      <c r="H37" s="283">
        <f t="shared" si="1"/>
        <v>0</v>
      </c>
      <c r="I37" s="570"/>
      <c r="K37" s="385">
        <v>12</v>
      </c>
      <c r="L37" s="267">
        <v>630</v>
      </c>
      <c r="M37" s="267" t="s">
        <v>236</v>
      </c>
      <c r="N37" s="287" t="s">
        <v>237</v>
      </c>
      <c r="O37" s="269" t="s">
        <v>205</v>
      </c>
      <c r="P37" s="288">
        <v>35.025750000000002</v>
      </c>
      <c r="Q37" s="289">
        <v>527940</v>
      </c>
      <c r="R37" s="272">
        <f t="shared" si="0"/>
        <v>18491495</v>
      </c>
      <c r="S37" s="542"/>
      <c r="T37" t="b">
        <f>+EXACT($D$37,N37)</f>
        <v>1</v>
      </c>
      <c r="U37" t="b">
        <f>+EXACT($E$37,O37)</f>
        <v>1</v>
      </c>
      <c r="V37" t="b">
        <f>+EXACT($F$37,P37)</f>
        <v>1</v>
      </c>
    </row>
    <row r="38" spans="1:22" ht="15" thickTop="1" thickBot="1">
      <c r="A38" s="267">
        <v>13</v>
      </c>
      <c r="B38" s="267">
        <v>630</v>
      </c>
      <c r="C38" s="267" t="s">
        <v>238</v>
      </c>
      <c r="D38" s="287" t="s">
        <v>239</v>
      </c>
      <c r="E38" s="269" t="s">
        <v>205</v>
      </c>
      <c r="F38" s="288">
        <v>6.7457000000000003</v>
      </c>
      <c r="G38" s="404">
        <v>0</v>
      </c>
      <c r="H38" s="283">
        <f t="shared" si="1"/>
        <v>0</v>
      </c>
      <c r="I38" s="570"/>
      <c r="K38" s="385">
        <v>13</v>
      </c>
      <c r="L38" s="267">
        <v>630</v>
      </c>
      <c r="M38" s="267" t="s">
        <v>238</v>
      </c>
      <c r="N38" s="287" t="s">
        <v>239</v>
      </c>
      <c r="O38" s="269" t="s">
        <v>205</v>
      </c>
      <c r="P38" s="288">
        <v>6.7457000000000003</v>
      </c>
      <c r="Q38" s="289">
        <v>403280</v>
      </c>
      <c r="R38" s="272">
        <f t="shared" si="0"/>
        <v>2720406</v>
      </c>
      <c r="S38" s="542"/>
      <c r="T38" t="b">
        <f>+EXACT($D$38,N38)</f>
        <v>1</v>
      </c>
      <c r="U38" t="b">
        <f>+EXACT($E$38,O38)</f>
        <v>1</v>
      </c>
      <c r="V38" t="b">
        <f>+EXACT($F$38,P38)</f>
        <v>1</v>
      </c>
    </row>
    <row r="39" spans="1:22" ht="15" thickTop="1" thickBot="1">
      <c r="A39" s="267">
        <v>14</v>
      </c>
      <c r="B39" s="267" t="s">
        <v>192</v>
      </c>
      <c r="C39" s="267" t="s">
        <v>240</v>
      </c>
      <c r="D39" s="287" t="s">
        <v>241</v>
      </c>
      <c r="E39" s="269" t="s">
        <v>128</v>
      </c>
      <c r="F39" s="288">
        <v>259.45</v>
      </c>
      <c r="G39" s="404">
        <v>0</v>
      </c>
      <c r="H39" s="283">
        <f t="shared" si="1"/>
        <v>0</v>
      </c>
      <c r="I39" s="570"/>
      <c r="K39" s="385">
        <v>14</v>
      </c>
      <c r="L39" s="267" t="s">
        <v>192</v>
      </c>
      <c r="M39" s="267" t="s">
        <v>240</v>
      </c>
      <c r="N39" s="287" t="s">
        <v>241</v>
      </c>
      <c r="O39" s="269" t="s">
        <v>128</v>
      </c>
      <c r="P39" s="288">
        <v>259.45</v>
      </c>
      <c r="Q39" s="289">
        <v>90550</v>
      </c>
      <c r="R39" s="272">
        <f t="shared" si="0"/>
        <v>23493198</v>
      </c>
      <c r="S39" s="542"/>
      <c r="T39" t="b">
        <f>+EXACT($D$39,N39)</f>
        <v>1</v>
      </c>
      <c r="U39" t="b">
        <f>+EXACT($E$39,O39)</f>
        <v>1</v>
      </c>
      <c r="V39" t="b">
        <f>+EXACT($F$39,P39)</f>
        <v>1</v>
      </c>
    </row>
    <row r="40" spans="1:22" ht="15" thickTop="1" thickBot="1">
      <c r="A40" s="267">
        <v>15</v>
      </c>
      <c r="B40" s="267" t="s">
        <v>192</v>
      </c>
      <c r="C40" s="267" t="s">
        <v>242</v>
      </c>
      <c r="D40" s="287" t="s">
        <v>243</v>
      </c>
      <c r="E40" s="269" t="s">
        <v>128</v>
      </c>
      <c r="F40" s="288">
        <v>259.45</v>
      </c>
      <c r="G40" s="404">
        <v>0</v>
      </c>
      <c r="H40" s="283">
        <f t="shared" si="1"/>
        <v>0</v>
      </c>
      <c r="I40" s="570"/>
      <c r="K40" s="385">
        <v>15</v>
      </c>
      <c r="L40" s="267" t="s">
        <v>192</v>
      </c>
      <c r="M40" s="267" t="s">
        <v>242</v>
      </c>
      <c r="N40" s="287" t="s">
        <v>243</v>
      </c>
      <c r="O40" s="269" t="s">
        <v>128</v>
      </c>
      <c r="P40" s="288">
        <v>259.45</v>
      </c>
      <c r="Q40" s="289">
        <v>43490</v>
      </c>
      <c r="R40" s="272">
        <f t="shared" si="0"/>
        <v>11283481</v>
      </c>
      <c r="S40" s="542"/>
      <c r="T40" t="b">
        <f>+EXACT($D$40,N40)</f>
        <v>1</v>
      </c>
      <c r="U40" t="b">
        <f>+EXACT($E$40,O40)</f>
        <v>1</v>
      </c>
      <c r="V40" t="b">
        <f>+EXACT($F$40,P40)</f>
        <v>1</v>
      </c>
    </row>
    <row r="41" spans="1:22" ht="29" thickTop="1" thickBot="1">
      <c r="A41" s="267">
        <v>16</v>
      </c>
      <c r="B41" s="267" t="s">
        <v>192</v>
      </c>
      <c r="C41" s="267" t="s">
        <v>244</v>
      </c>
      <c r="D41" s="287" t="s">
        <v>245</v>
      </c>
      <c r="E41" s="269" t="s">
        <v>128</v>
      </c>
      <c r="F41" s="288">
        <v>12.5</v>
      </c>
      <c r="G41" s="404">
        <v>0</v>
      </c>
      <c r="H41" s="283">
        <f t="shared" si="1"/>
        <v>0</v>
      </c>
      <c r="I41" s="570"/>
      <c r="K41" s="385">
        <v>16</v>
      </c>
      <c r="L41" s="267" t="s">
        <v>192</v>
      </c>
      <c r="M41" s="267" t="s">
        <v>244</v>
      </c>
      <c r="N41" s="287" t="s">
        <v>245</v>
      </c>
      <c r="O41" s="269" t="s">
        <v>128</v>
      </c>
      <c r="P41" s="288">
        <v>12.5</v>
      </c>
      <c r="Q41" s="289">
        <v>647940</v>
      </c>
      <c r="R41" s="272">
        <f t="shared" si="0"/>
        <v>8099250</v>
      </c>
      <c r="S41" s="542"/>
      <c r="T41" t="b">
        <f>+EXACT($D$41,N41)</f>
        <v>1</v>
      </c>
      <c r="U41" t="b">
        <f>+EXACT($E$41,O41)</f>
        <v>1</v>
      </c>
      <c r="V41" t="b">
        <f>+EXACT($F$41,P41)</f>
        <v>1</v>
      </c>
    </row>
    <row r="42" spans="1:22" ht="14.5" thickTop="1">
      <c r="A42" s="290">
        <v>17</v>
      </c>
      <c r="B42" s="290" t="s">
        <v>192</v>
      </c>
      <c r="C42" s="290" t="s">
        <v>246</v>
      </c>
      <c r="D42" s="291" t="s">
        <v>247</v>
      </c>
      <c r="E42" s="292" t="s">
        <v>104</v>
      </c>
      <c r="F42" s="293">
        <v>5</v>
      </c>
      <c r="G42" s="404">
        <v>0</v>
      </c>
      <c r="H42" s="283">
        <f t="shared" si="1"/>
        <v>0</v>
      </c>
      <c r="I42" s="570"/>
      <c r="K42" s="390">
        <v>17</v>
      </c>
      <c r="L42" s="290" t="s">
        <v>192</v>
      </c>
      <c r="M42" s="290" t="s">
        <v>246</v>
      </c>
      <c r="N42" s="291" t="s">
        <v>247</v>
      </c>
      <c r="O42" s="292" t="s">
        <v>104</v>
      </c>
      <c r="P42" s="293">
        <v>5</v>
      </c>
      <c r="Q42" s="294">
        <v>499990</v>
      </c>
      <c r="R42" s="272">
        <f t="shared" si="0"/>
        <v>2499950</v>
      </c>
      <c r="S42" s="542"/>
      <c r="T42" t="b">
        <f>+EXACT($D$42,N42)</f>
        <v>1</v>
      </c>
      <c r="U42" t="b">
        <f>+EXACT($E$42,O42)</f>
        <v>1</v>
      </c>
      <c r="V42" t="b">
        <f>+EXACT($F$42,P42)</f>
        <v>1</v>
      </c>
    </row>
    <row r="43" spans="1:22" ht="15.75" customHeight="1" thickBot="1">
      <c r="A43" s="546" t="s">
        <v>248</v>
      </c>
      <c r="B43" s="547"/>
      <c r="C43" s="547"/>
      <c r="D43" s="547"/>
      <c r="E43" s="547"/>
      <c r="F43" s="547"/>
      <c r="G43" s="547"/>
      <c r="H43" s="547"/>
      <c r="I43" s="548"/>
      <c r="K43" s="546" t="s">
        <v>248</v>
      </c>
      <c r="L43" s="547"/>
      <c r="M43" s="547"/>
      <c r="N43" s="547"/>
      <c r="O43" s="547"/>
      <c r="P43" s="547"/>
      <c r="Q43" s="547"/>
      <c r="R43" s="547"/>
      <c r="S43" s="548"/>
    </row>
    <row r="44" spans="1:22" ht="33" customHeight="1" thickTop="1" thickBot="1">
      <c r="A44" s="295"/>
      <c r="B44" s="295"/>
      <c r="C44" s="295" t="s">
        <v>249</v>
      </c>
      <c r="D44" s="296" t="s">
        <v>250</v>
      </c>
      <c r="E44" s="297"/>
      <c r="F44" s="298"/>
      <c r="G44" s="299"/>
      <c r="H44" s="300"/>
      <c r="I44" s="301"/>
      <c r="K44" s="391"/>
      <c r="L44" s="295"/>
      <c r="M44" s="295" t="s">
        <v>249</v>
      </c>
      <c r="N44" s="296" t="s">
        <v>250</v>
      </c>
      <c r="O44" s="297"/>
      <c r="P44" s="298"/>
      <c r="Q44" s="299"/>
      <c r="R44" s="300"/>
      <c r="S44" s="301">
        <f>+R46+R47+R48</f>
        <v>11221643</v>
      </c>
    </row>
    <row r="45" spans="1:22" ht="29" thickTop="1" thickBot="1">
      <c r="A45" s="280"/>
      <c r="B45" s="280"/>
      <c r="C45" s="280" t="s">
        <v>251</v>
      </c>
      <c r="D45" s="274" t="s">
        <v>252</v>
      </c>
      <c r="E45" s="263"/>
      <c r="F45" s="264"/>
      <c r="G45" s="265"/>
      <c r="H45" s="266"/>
      <c r="I45" s="569"/>
      <c r="K45" s="261"/>
      <c r="L45" s="280"/>
      <c r="M45" s="280" t="s">
        <v>251</v>
      </c>
      <c r="N45" s="274" t="s">
        <v>252</v>
      </c>
      <c r="O45" s="263"/>
      <c r="P45" s="264"/>
      <c r="Q45" s="265"/>
      <c r="R45" s="266"/>
      <c r="S45" s="541">
        <f>+S44/R63</f>
        <v>3.5837992175686992E-2</v>
      </c>
    </row>
    <row r="46" spans="1:22" ht="29" thickTop="1" thickBot="1">
      <c r="A46" s="267">
        <v>18</v>
      </c>
      <c r="B46" s="267">
        <v>700</v>
      </c>
      <c r="C46" s="267" t="s">
        <v>253</v>
      </c>
      <c r="D46" s="287" t="s">
        <v>254</v>
      </c>
      <c r="E46" s="269" t="s">
        <v>128</v>
      </c>
      <c r="F46" s="288">
        <v>1187.5</v>
      </c>
      <c r="G46" s="404">
        <v>0</v>
      </c>
      <c r="H46" s="283">
        <f t="shared" ref="H46:H47" si="2">+F46*G46</f>
        <v>0</v>
      </c>
      <c r="I46" s="570"/>
      <c r="K46" s="385">
        <v>18</v>
      </c>
      <c r="L46" s="267">
        <v>700</v>
      </c>
      <c r="M46" s="267" t="s">
        <v>253</v>
      </c>
      <c r="N46" s="287" t="s">
        <v>254</v>
      </c>
      <c r="O46" s="269" t="s">
        <v>128</v>
      </c>
      <c r="P46" s="288">
        <v>1187.5</v>
      </c>
      <c r="Q46" s="289">
        <v>3795</v>
      </c>
      <c r="R46" s="272">
        <f>+ROUNDUP(P46*Q46,0)</f>
        <v>4506563</v>
      </c>
      <c r="S46" s="542"/>
      <c r="T46" t="b">
        <f>+EXACT($D$46,N46)</f>
        <v>1</v>
      </c>
      <c r="U46" t="b">
        <f>+EXACT($E$46,O46)</f>
        <v>1</v>
      </c>
      <c r="V46" t="b">
        <f>+EXACT($F$46,P46)</f>
        <v>1</v>
      </c>
    </row>
    <row r="47" spans="1:22" ht="15" thickTop="1" thickBot="1">
      <c r="A47" s="267">
        <v>19</v>
      </c>
      <c r="B47" s="267">
        <v>701</v>
      </c>
      <c r="C47" s="267" t="s">
        <v>255</v>
      </c>
      <c r="D47" s="287" t="s">
        <v>256</v>
      </c>
      <c r="E47" s="269" t="s">
        <v>119</v>
      </c>
      <c r="F47" s="288">
        <v>12</v>
      </c>
      <c r="G47" s="404">
        <v>0</v>
      </c>
      <c r="H47" s="283">
        <f t="shared" si="2"/>
        <v>0</v>
      </c>
      <c r="I47" s="570"/>
      <c r="K47" s="385">
        <v>19</v>
      </c>
      <c r="L47" s="267">
        <v>701</v>
      </c>
      <c r="M47" s="267" t="s">
        <v>255</v>
      </c>
      <c r="N47" s="287" t="s">
        <v>256</v>
      </c>
      <c r="O47" s="269" t="s">
        <v>119</v>
      </c>
      <c r="P47" s="288">
        <v>12</v>
      </c>
      <c r="Q47" s="289">
        <v>41090</v>
      </c>
      <c r="R47" s="272">
        <f>+ROUNDUP(P47*Q47,0)</f>
        <v>493080</v>
      </c>
      <c r="S47" s="542"/>
      <c r="T47" t="b">
        <f>+EXACT($D$47,N47)</f>
        <v>1</v>
      </c>
      <c r="U47" t="b">
        <f>+EXACT($E$47,O47)</f>
        <v>1</v>
      </c>
      <c r="V47" t="b">
        <f>+EXACT($F$47,P47)</f>
        <v>1</v>
      </c>
    </row>
    <row r="48" spans="1:22" ht="15" thickTop="1" thickBot="1">
      <c r="A48" s="267">
        <v>20</v>
      </c>
      <c r="B48" s="267" t="s">
        <v>192</v>
      </c>
      <c r="C48" s="267" t="s">
        <v>257</v>
      </c>
      <c r="D48" s="287" t="s">
        <v>258</v>
      </c>
      <c r="E48" s="269" t="s">
        <v>104</v>
      </c>
      <c r="F48" s="288">
        <v>200</v>
      </c>
      <c r="G48" s="404">
        <v>0</v>
      </c>
      <c r="H48" s="283">
        <f>+F48*G48</f>
        <v>0</v>
      </c>
      <c r="I48" s="571"/>
      <c r="K48" s="385">
        <v>20</v>
      </c>
      <c r="L48" s="267" t="s">
        <v>192</v>
      </c>
      <c r="M48" s="267" t="s">
        <v>257</v>
      </c>
      <c r="N48" s="287" t="s">
        <v>258</v>
      </c>
      <c r="O48" s="269" t="s">
        <v>104</v>
      </c>
      <c r="P48" s="288">
        <v>200</v>
      </c>
      <c r="Q48" s="289">
        <v>31110</v>
      </c>
      <c r="R48" s="272">
        <f>+ROUNDUP(P48*Q48,0)</f>
        <v>6222000</v>
      </c>
      <c r="S48" s="563"/>
      <c r="T48" t="b">
        <f>+EXACT($D$48,N48)</f>
        <v>1</v>
      </c>
      <c r="U48" t="b">
        <f>+EXACT($E$48,O48)</f>
        <v>1</v>
      </c>
      <c r="V48" t="b">
        <f>+EXACT($F$48,P48)</f>
        <v>1</v>
      </c>
    </row>
    <row r="49" spans="1:22" ht="16.5" customHeight="1" thickTop="1" thickBot="1">
      <c r="A49" s="546" t="s">
        <v>259</v>
      </c>
      <c r="B49" s="547"/>
      <c r="C49" s="547"/>
      <c r="D49" s="547"/>
      <c r="E49" s="547"/>
      <c r="F49" s="547"/>
      <c r="G49" s="547"/>
      <c r="H49" s="547"/>
      <c r="I49" s="548"/>
      <c r="K49" s="546" t="s">
        <v>259</v>
      </c>
      <c r="L49" s="547"/>
      <c r="M49" s="547"/>
      <c r="N49" s="547"/>
      <c r="O49" s="547"/>
      <c r="P49" s="547"/>
      <c r="Q49" s="547"/>
      <c r="R49" s="547"/>
      <c r="S49" s="548"/>
    </row>
    <row r="50" spans="1:22" ht="29" thickTop="1" thickBot="1">
      <c r="A50" s="278"/>
      <c r="B50" s="278"/>
      <c r="C50" s="278" t="s">
        <v>260</v>
      </c>
      <c r="D50" s="255" t="s">
        <v>261</v>
      </c>
      <c r="E50" s="256"/>
      <c r="F50" s="279"/>
      <c r="G50" s="258"/>
      <c r="H50" s="259"/>
      <c r="I50" s="260"/>
      <c r="K50" s="254"/>
      <c r="L50" s="278"/>
      <c r="M50" s="278" t="s">
        <v>260</v>
      </c>
      <c r="N50" s="255" t="s">
        <v>261</v>
      </c>
      <c r="O50" s="256"/>
      <c r="P50" s="279"/>
      <c r="Q50" s="258"/>
      <c r="R50" s="259"/>
      <c r="S50" s="260">
        <f>+R52</f>
        <v>1370000</v>
      </c>
    </row>
    <row r="51" spans="1:22" ht="15.5" thickTop="1" thickBot="1">
      <c r="A51" s="280"/>
      <c r="B51" s="280"/>
      <c r="C51" s="280" t="s">
        <v>262</v>
      </c>
      <c r="D51" s="274" t="s">
        <v>263</v>
      </c>
      <c r="E51" s="263"/>
      <c r="F51" s="264"/>
      <c r="G51" s="265"/>
      <c r="H51" s="266"/>
      <c r="I51" s="569"/>
      <c r="K51" s="261"/>
      <c r="L51" s="280"/>
      <c r="M51" s="280" t="s">
        <v>262</v>
      </c>
      <c r="N51" s="274" t="s">
        <v>263</v>
      </c>
      <c r="O51" s="263"/>
      <c r="P51" s="264"/>
      <c r="Q51" s="265"/>
      <c r="R51" s="266"/>
      <c r="S51" s="541">
        <f>+S50/R63</f>
        <v>4.375299524382586E-3</v>
      </c>
    </row>
    <row r="52" spans="1:22" ht="28.5" thickTop="1">
      <c r="A52" s="281">
        <v>21</v>
      </c>
      <c r="B52" s="281">
        <v>810</v>
      </c>
      <c r="C52" s="281" t="s">
        <v>264</v>
      </c>
      <c r="D52" s="282" t="s">
        <v>265</v>
      </c>
      <c r="E52" s="302" t="s">
        <v>104</v>
      </c>
      <c r="F52" s="270">
        <v>200</v>
      </c>
      <c r="G52" s="404">
        <v>0</v>
      </c>
      <c r="H52" s="283">
        <f>+F52*G52</f>
        <v>0</v>
      </c>
      <c r="I52" s="570"/>
      <c r="K52" s="388">
        <v>21</v>
      </c>
      <c r="L52" s="281">
        <v>810</v>
      </c>
      <c r="M52" s="281" t="s">
        <v>264</v>
      </c>
      <c r="N52" s="282" t="s">
        <v>265</v>
      </c>
      <c r="O52" s="302" t="s">
        <v>104</v>
      </c>
      <c r="P52" s="270">
        <v>200</v>
      </c>
      <c r="Q52" s="271">
        <v>6850</v>
      </c>
      <c r="R52" s="272">
        <f>+ROUNDUP(P52*Q52,0)</f>
        <v>1370000</v>
      </c>
      <c r="S52" s="542"/>
      <c r="T52" t="b">
        <f>+EXACT($D$52,N52)</f>
        <v>1</v>
      </c>
      <c r="U52" t="b">
        <f>+EXACT($E$52,O52)</f>
        <v>1</v>
      </c>
      <c r="V52" t="b">
        <f>+EXACT($F$52,P52)</f>
        <v>1</v>
      </c>
    </row>
    <row r="53" spans="1:22" ht="15.75" customHeight="1" thickBot="1">
      <c r="A53" s="546" t="s">
        <v>266</v>
      </c>
      <c r="B53" s="547"/>
      <c r="C53" s="547"/>
      <c r="D53" s="547"/>
      <c r="E53" s="547"/>
      <c r="F53" s="547"/>
      <c r="G53" s="547"/>
      <c r="H53" s="547"/>
      <c r="I53" s="548"/>
      <c r="K53" s="546" t="s">
        <v>266</v>
      </c>
      <c r="L53" s="547"/>
      <c r="M53" s="547"/>
      <c r="N53" s="547"/>
      <c r="O53" s="547"/>
      <c r="P53" s="547"/>
      <c r="Q53" s="547"/>
      <c r="R53" s="547"/>
      <c r="S53" s="548"/>
    </row>
    <row r="54" spans="1:22" ht="17.25" customHeight="1" thickTop="1" thickBot="1">
      <c r="A54" s="278"/>
      <c r="B54" s="278"/>
      <c r="C54" s="278" t="s">
        <v>267</v>
      </c>
      <c r="D54" s="255" t="s">
        <v>268</v>
      </c>
      <c r="E54" s="256"/>
      <c r="F54" s="279"/>
      <c r="G54" s="258"/>
      <c r="H54" s="259"/>
      <c r="I54" s="260"/>
      <c r="K54" s="254"/>
      <c r="L54" s="278"/>
      <c r="M54" s="278" t="s">
        <v>267</v>
      </c>
      <c r="N54" s="255" t="s">
        <v>268</v>
      </c>
      <c r="O54" s="256"/>
      <c r="P54" s="279"/>
      <c r="Q54" s="258"/>
      <c r="R54" s="259"/>
      <c r="S54" s="260">
        <f>+R56</f>
        <v>5999940</v>
      </c>
    </row>
    <row r="55" spans="1:22" ht="25.5" customHeight="1" thickTop="1" thickBot="1">
      <c r="A55" s="280"/>
      <c r="B55" s="280"/>
      <c r="C55" s="280" t="s">
        <v>269</v>
      </c>
      <c r="D55" s="274" t="s">
        <v>270</v>
      </c>
      <c r="E55" s="263"/>
      <c r="F55" s="264"/>
      <c r="G55" s="265"/>
      <c r="H55" s="266"/>
      <c r="I55" s="569"/>
      <c r="K55" s="261"/>
      <c r="L55" s="280"/>
      <c r="M55" s="280" t="s">
        <v>269</v>
      </c>
      <c r="N55" s="274" t="s">
        <v>270</v>
      </c>
      <c r="O55" s="263"/>
      <c r="P55" s="264"/>
      <c r="Q55" s="265"/>
      <c r="R55" s="266"/>
      <c r="S55" s="541">
        <f>+S54/R63</f>
        <v>1.9161704108265731E-2</v>
      </c>
    </row>
    <row r="56" spans="1:22" ht="61.5" customHeight="1" thickTop="1" thickBot="1">
      <c r="A56" s="281">
        <v>22</v>
      </c>
      <c r="B56" s="281">
        <v>900</v>
      </c>
      <c r="C56" s="281" t="s">
        <v>271</v>
      </c>
      <c r="D56" s="282" t="s">
        <v>272</v>
      </c>
      <c r="E56" s="269" t="s">
        <v>273</v>
      </c>
      <c r="F56" s="270">
        <v>6</v>
      </c>
      <c r="G56" s="404">
        <v>0</v>
      </c>
      <c r="H56" s="283">
        <f>+F56*G56</f>
        <v>0</v>
      </c>
      <c r="I56" s="570"/>
      <c r="K56" s="388">
        <v>22</v>
      </c>
      <c r="L56" s="281">
        <v>900</v>
      </c>
      <c r="M56" s="281" t="s">
        <v>271</v>
      </c>
      <c r="N56" s="282" t="s">
        <v>272</v>
      </c>
      <c r="O56" s="269" t="s">
        <v>273</v>
      </c>
      <c r="P56" s="270">
        <v>6</v>
      </c>
      <c r="Q56" s="271">
        <v>999990</v>
      </c>
      <c r="R56" s="272">
        <f>+ROUNDUP(P56*Q56,0)</f>
        <v>5999940</v>
      </c>
      <c r="S56" s="542"/>
      <c r="T56" t="b">
        <f>+EXACT($D$56,N56)</f>
        <v>1</v>
      </c>
      <c r="U56" t="b">
        <f>+EXACT($E$56,O56)</f>
        <v>1</v>
      </c>
      <c r="V56" t="b">
        <f>+EXACT($F$56,P56)</f>
        <v>1</v>
      </c>
    </row>
    <row r="57" spans="1:22" ht="16.5" thickTop="1" thickBot="1">
      <c r="A57" s="303"/>
      <c r="B57" s="303"/>
      <c r="C57" s="303"/>
      <c r="D57" s="304" t="s">
        <v>274</v>
      </c>
      <c r="E57" s="305"/>
      <c r="F57" s="306"/>
      <c r="G57" s="307"/>
      <c r="H57" s="308"/>
      <c r="I57" s="309"/>
      <c r="K57" s="320"/>
      <c r="L57" s="303"/>
      <c r="M57" s="303"/>
      <c r="N57" s="304" t="s">
        <v>274</v>
      </c>
      <c r="O57" s="305"/>
      <c r="P57" s="306"/>
      <c r="Q57" s="307"/>
      <c r="R57" s="308"/>
      <c r="S57" s="309"/>
    </row>
    <row r="58" spans="1:22" ht="16.5" customHeight="1" thickTop="1" thickBot="1">
      <c r="A58" s="549" t="s">
        <v>275</v>
      </c>
      <c r="B58" s="550"/>
      <c r="C58" s="550"/>
      <c r="D58" s="550"/>
      <c r="E58" s="550"/>
      <c r="F58" s="550"/>
      <c r="G58" s="550"/>
      <c r="H58" s="550"/>
      <c r="I58" s="550"/>
      <c r="K58" s="549" t="s">
        <v>275</v>
      </c>
      <c r="L58" s="550"/>
      <c r="M58" s="550"/>
      <c r="N58" s="550"/>
      <c r="O58" s="550"/>
      <c r="P58" s="550"/>
      <c r="Q58" s="550"/>
      <c r="R58" s="550"/>
      <c r="S58" s="550"/>
    </row>
    <row r="59" spans="1:22" ht="16.5" thickTop="1" thickBot="1">
      <c r="A59" s="310"/>
      <c r="B59" s="310"/>
      <c r="C59" s="310" t="s">
        <v>276</v>
      </c>
      <c r="D59" s="371" t="s">
        <v>277</v>
      </c>
      <c r="E59" s="252"/>
      <c r="F59" s="372"/>
      <c r="G59" s="373"/>
      <c r="H59" s="253"/>
      <c r="I59" s="253"/>
      <c r="K59" s="251"/>
      <c r="L59" s="310"/>
      <c r="M59" s="310" t="s">
        <v>276</v>
      </c>
      <c r="N59" s="371" t="s">
        <v>277</v>
      </c>
      <c r="O59" s="252"/>
      <c r="P59" s="372"/>
      <c r="Q59" s="373"/>
      <c r="R59" s="253"/>
      <c r="S59" s="253"/>
    </row>
    <row r="60" spans="1:22" ht="15" thickTop="1" thickBot="1">
      <c r="A60" s="311"/>
      <c r="B60" s="311"/>
      <c r="C60" s="311" t="s">
        <v>278</v>
      </c>
      <c r="D60" s="312" t="s">
        <v>279</v>
      </c>
      <c r="E60" s="313"/>
      <c r="F60" s="257"/>
      <c r="G60" s="258"/>
      <c r="H60" s="259"/>
      <c r="I60" s="260"/>
      <c r="K60" s="392"/>
      <c r="L60" s="311"/>
      <c r="M60" s="311" t="s">
        <v>278</v>
      </c>
      <c r="N60" s="312" t="s">
        <v>279</v>
      </c>
      <c r="O60" s="313"/>
      <c r="P60" s="257"/>
      <c r="Q60" s="258"/>
      <c r="R60" s="259"/>
      <c r="S60" s="260">
        <f>+R61</f>
        <v>0</v>
      </c>
    </row>
    <row r="61" spans="1:22" ht="59.25" customHeight="1" thickTop="1" thickBot="1">
      <c r="A61" s="314">
        <v>23</v>
      </c>
      <c r="B61" s="314" t="s">
        <v>192</v>
      </c>
      <c r="C61" s="314" t="s">
        <v>280</v>
      </c>
      <c r="D61" s="315" t="s">
        <v>281</v>
      </c>
      <c r="E61" s="316" t="s">
        <v>65</v>
      </c>
      <c r="F61" s="317">
        <v>0</v>
      </c>
      <c r="G61" s="404">
        <v>0</v>
      </c>
      <c r="H61" s="283">
        <f>+F61*G61</f>
        <v>0</v>
      </c>
      <c r="I61" s="319"/>
      <c r="K61" s="393">
        <v>23</v>
      </c>
      <c r="L61" s="314" t="s">
        <v>192</v>
      </c>
      <c r="M61" s="314" t="s">
        <v>280</v>
      </c>
      <c r="N61" s="315" t="s">
        <v>281</v>
      </c>
      <c r="O61" s="316" t="s">
        <v>65</v>
      </c>
      <c r="P61" s="317">
        <v>0</v>
      </c>
      <c r="Q61" s="318">
        <v>0</v>
      </c>
      <c r="R61" s="272">
        <f>+ROUNDUP(P61*Q61,0)</f>
        <v>0</v>
      </c>
      <c r="S61" s="394">
        <f>+S60/R63</f>
        <v>0</v>
      </c>
      <c r="T61" t="b">
        <f>+EXACT($D$61,N61)</f>
        <v>1</v>
      </c>
      <c r="U61" t="b">
        <f>+EXACT($E$61,O61)</f>
        <v>1</v>
      </c>
      <c r="V61" t="b">
        <f>+EXACT($F$61,P61)</f>
        <v>1</v>
      </c>
    </row>
    <row r="62" spans="1:22" ht="16.5" thickTop="1" thickBot="1">
      <c r="A62" s="320"/>
      <c r="B62" s="320"/>
      <c r="C62" s="320"/>
      <c r="D62" s="304" t="s">
        <v>282</v>
      </c>
      <c r="E62" s="305"/>
      <c r="F62" s="306"/>
      <c r="G62" s="321"/>
      <c r="H62" s="322"/>
      <c r="I62" s="309"/>
      <c r="K62" s="320"/>
      <c r="L62" s="320"/>
      <c r="M62" s="320"/>
      <c r="N62" s="304" t="s">
        <v>282</v>
      </c>
      <c r="O62" s="305"/>
      <c r="P62" s="306"/>
      <c r="Q62" s="395"/>
      <c r="R62" s="396"/>
      <c r="S62" s="309">
        <f>+S61+S55+S51+S45+S33+S27+S23+S19+S14</f>
        <v>1</v>
      </c>
    </row>
    <row r="63" spans="1:22" ht="16.5" thickTop="1" thickBot="1">
      <c r="A63" s="242"/>
      <c r="B63" s="242"/>
      <c r="C63" s="551" t="s">
        <v>66</v>
      </c>
      <c r="D63" s="552"/>
      <c r="E63" s="552"/>
      <c r="F63" s="553"/>
      <c r="G63" s="323"/>
      <c r="H63" s="324">
        <f>+H61+H56+H52+H48+H47+H46+H42+H41+H40+H39+H38+H37+H36+H35+H34+H30+H29+H28+H24+H23+H20+H17+H15</f>
        <v>0</v>
      </c>
      <c r="I63" s="325"/>
      <c r="K63" s="242"/>
      <c r="L63" s="242"/>
      <c r="M63" s="551" t="s">
        <v>66</v>
      </c>
      <c r="N63" s="552"/>
      <c r="O63" s="552"/>
      <c r="P63" s="553"/>
      <c r="Q63" s="323"/>
      <c r="R63" s="324">
        <f>+R61+R56+R52+R48+R47+R46+R42+R41+R40+R39+R38+R37+R36+R35+R34+R30+R29+R28+R24+R23+R20+R17+R15</f>
        <v>313121420</v>
      </c>
      <c r="S63" s="325"/>
    </row>
    <row r="64" spans="1:22" ht="14">
      <c r="A64" s="242"/>
      <c r="B64" s="242"/>
      <c r="C64" s="554" t="s">
        <v>67</v>
      </c>
      <c r="D64" s="555"/>
      <c r="E64" s="555"/>
      <c r="F64" s="556"/>
      <c r="G64" s="405">
        <v>0</v>
      </c>
      <c r="H64" s="326">
        <f ca="1">ROUND(G64*$H$64,0)</f>
        <v>0</v>
      </c>
      <c r="I64" s="327"/>
      <c r="K64" s="242"/>
      <c r="L64" s="242"/>
      <c r="M64" s="554" t="s">
        <v>67</v>
      </c>
      <c r="N64" s="555"/>
      <c r="O64" s="555"/>
      <c r="P64" s="556"/>
      <c r="Q64" s="158">
        <v>5.21E-2</v>
      </c>
      <c r="R64" s="326">
        <f>+R63*Q64</f>
        <v>16313625.982000001</v>
      </c>
      <c r="S64" s="327"/>
    </row>
    <row r="65" spans="1:19" ht="14">
      <c r="A65" s="242"/>
      <c r="B65" s="242"/>
      <c r="C65" s="557" t="s">
        <v>68</v>
      </c>
      <c r="D65" s="558"/>
      <c r="E65" s="558"/>
      <c r="F65" s="559"/>
      <c r="G65" s="406">
        <v>0</v>
      </c>
      <c r="H65" s="374">
        <f ca="1">ROUND(G65*$H$64,0)</f>
        <v>0</v>
      </c>
      <c r="I65" s="328"/>
      <c r="K65" s="242"/>
      <c r="L65" s="242"/>
      <c r="M65" s="557" t="s">
        <v>68</v>
      </c>
      <c r="N65" s="558"/>
      <c r="O65" s="558"/>
      <c r="P65" s="559"/>
      <c r="Q65" s="159">
        <v>0.01</v>
      </c>
      <c r="R65" s="374">
        <f>+R63*Q65</f>
        <v>3131214.2</v>
      </c>
      <c r="S65" s="328"/>
    </row>
    <row r="66" spans="1:19" ht="14">
      <c r="A66" s="242"/>
      <c r="B66" s="242"/>
      <c r="C66" s="560" t="s">
        <v>69</v>
      </c>
      <c r="D66" s="561"/>
      <c r="E66" s="561"/>
      <c r="F66" s="562"/>
      <c r="G66" s="406">
        <v>0</v>
      </c>
      <c r="H66" s="375">
        <f ca="1">ROUND(G66*$H$64,0)</f>
        <v>0</v>
      </c>
      <c r="I66" s="328"/>
      <c r="K66" s="242"/>
      <c r="L66" s="242"/>
      <c r="M66" s="560" t="s">
        <v>69</v>
      </c>
      <c r="N66" s="561"/>
      <c r="O66" s="561"/>
      <c r="P66" s="562"/>
      <c r="Q66" s="160">
        <v>0.05</v>
      </c>
      <c r="R66" s="375">
        <f>+R63*Q66</f>
        <v>15656071</v>
      </c>
      <c r="S66" s="328"/>
    </row>
    <row r="67" spans="1:19" ht="14.5" thickBot="1">
      <c r="A67" s="242"/>
      <c r="B67" s="242"/>
      <c r="C67" s="564" t="s">
        <v>317</v>
      </c>
      <c r="D67" s="565"/>
      <c r="E67" s="565"/>
      <c r="F67" s="566"/>
      <c r="G67" s="407">
        <v>0</v>
      </c>
      <c r="H67" s="376">
        <f ca="1">ROUND(G67*$H$67,0)</f>
        <v>0</v>
      </c>
      <c r="I67" s="328"/>
      <c r="K67" s="242"/>
      <c r="L67" s="242"/>
      <c r="M67" s="564" t="s">
        <v>150</v>
      </c>
      <c r="N67" s="565"/>
      <c r="O67" s="565"/>
      <c r="P67" s="566"/>
      <c r="Q67" s="161">
        <v>0.19</v>
      </c>
      <c r="R67" s="376">
        <f>+R66*Q67</f>
        <v>2974653.49</v>
      </c>
      <c r="S67" s="328"/>
    </row>
    <row r="68" spans="1:19" ht="16" thickBot="1">
      <c r="A68" s="242"/>
      <c r="B68" s="242"/>
      <c r="C68" s="572" t="s">
        <v>283</v>
      </c>
      <c r="D68" s="573"/>
      <c r="E68" s="573"/>
      <c r="F68" s="574"/>
      <c r="G68" s="329"/>
      <c r="H68" s="330"/>
      <c r="I68" s="331"/>
      <c r="K68" s="242"/>
      <c r="L68" s="242"/>
      <c r="M68" s="543" t="s">
        <v>283</v>
      </c>
      <c r="N68" s="544"/>
      <c r="O68" s="544"/>
      <c r="P68" s="545"/>
      <c r="Q68" s="397"/>
      <c r="R68" s="398">
        <f>+R63+R64+R65+R66+R67</f>
        <v>351196984.67199999</v>
      </c>
      <c r="S68" s="331"/>
    </row>
    <row r="69" spans="1:19" ht="14.5" thickTop="1">
      <c r="A69" s="377"/>
      <c r="B69" s="377"/>
      <c r="C69" s="377"/>
      <c r="D69" s="378"/>
      <c r="E69" s="379"/>
      <c r="F69" s="379"/>
      <c r="G69" s="379"/>
      <c r="H69" s="379"/>
      <c r="I69" s="380"/>
    </row>
    <row r="70" spans="1:19">
      <c r="C70" s="575" t="s">
        <v>295</v>
      </c>
      <c r="D70" s="575"/>
      <c r="E70" s="575"/>
      <c r="F70" s="575"/>
      <c r="G70" s="575"/>
      <c r="H70" s="575"/>
    </row>
    <row r="71" spans="1:19">
      <c r="C71" s="575"/>
      <c r="D71" s="575"/>
      <c r="E71" s="575"/>
      <c r="F71" s="575"/>
      <c r="G71" s="575"/>
      <c r="H71" s="575"/>
    </row>
    <row r="72" spans="1:19">
      <c r="C72" s="575"/>
      <c r="D72" s="575"/>
      <c r="E72" s="575"/>
      <c r="F72" s="575"/>
      <c r="G72" s="575"/>
      <c r="H72" s="575"/>
    </row>
    <row r="73" spans="1:19">
      <c r="C73" s="575"/>
      <c r="D73" s="575"/>
      <c r="E73" s="575"/>
      <c r="F73" s="575"/>
      <c r="G73" s="575"/>
      <c r="H73" s="575"/>
      <c r="P73" s="237"/>
    </row>
  </sheetData>
  <sheetProtection algorithmName="SHA-512" hashValue="Gy1z2TM77pxZ5HWeysSn+4YoUNB8n3iQgizwKXGKB/cotP2xhdlkLdf4rGdHoRXKw8oDOCUa58b3CQ3lGZV40g==" saltValue="DE+ABlLSdpEWdSpEcFX6xA==" spinCount="100000" sheet="1" objects="1" scenarios="1"/>
  <mergeCells count="57">
    <mergeCell ref="S27:S30"/>
    <mergeCell ref="K31:S31"/>
    <mergeCell ref="C68:F68"/>
    <mergeCell ref="C70:H73"/>
    <mergeCell ref="I51:I52"/>
    <mergeCell ref="A53:I53"/>
    <mergeCell ref="I55:I56"/>
    <mergeCell ref="A58:I58"/>
    <mergeCell ref="C63:F63"/>
    <mergeCell ref="C64:F64"/>
    <mergeCell ref="C65:F65"/>
    <mergeCell ref="C66:F66"/>
    <mergeCell ref="C67:F67"/>
    <mergeCell ref="I33:I42"/>
    <mergeCell ref="A43:I43"/>
    <mergeCell ref="I45:I48"/>
    <mergeCell ref="A49:I49"/>
    <mergeCell ref="C3:D8"/>
    <mergeCell ref="E3:I3"/>
    <mergeCell ref="E4:I6"/>
    <mergeCell ref="E7:E8"/>
    <mergeCell ref="F7:I8"/>
    <mergeCell ref="E9:I9"/>
    <mergeCell ref="A13:I13"/>
    <mergeCell ref="I14:I17"/>
    <mergeCell ref="I19:I20"/>
    <mergeCell ref="A21:I21"/>
    <mergeCell ref="I23:I24"/>
    <mergeCell ref="A25:I25"/>
    <mergeCell ref="I27:I30"/>
    <mergeCell ref="A31:I31"/>
    <mergeCell ref="S33:S42"/>
    <mergeCell ref="K43:S43"/>
    <mergeCell ref="S45:S48"/>
    <mergeCell ref="K49:S49"/>
    <mergeCell ref="M67:P67"/>
    <mergeCell ref="M68:P68"/>
    <mergeCell ref="S51:S52"/>
    <mergeCell ref="K53:S53"/>
    <mergeCell ref="S55:S56"/>
    <mergeCell ref="K58:S58"/>
    <mergeCell ref="M63:P63"/>
    <mergeCell ref="M64:P64"/>
    <mergeCell ref="M65:P65"/>
    <mergeCell ref="M66:P66"/>
    <mergeCell ref="K25:S25"/>
    <mergeCell ref="M3:N8"/>
    <mergeCell ref="O3:S3"/>
    <mergeCell ref="O4:S6"/>
    <mergeCell ref="O7:O8"/>
    <mergeCell ref="P7:S8"/>
    <mergeCell ref="O9:S9"/>
    <mergeCell ref="K13:S13"/>
    <mergeCell ref="S14:S17"/>
    <mergeCell ref="S19:S20"/>
    <mergeCell ref="K21:S21"/>
    <mergeCell ref="S23:S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topLeftCell="M13" workbookViewId="0">
      <selection activeCell="I8" sqref="I8"/>
    </sheetView>
  </sheetViews>
  <sheetFormatPr baseColWidth="10" defaultRowHeight="12.5"/>
  <cols>
    <col min="2" max="2" width="41.54296875" customWidth="1"/>
    <col min="3" max="3" width="17.81640625" customWidth="1"/>
    <col min="9" max="9" width="12.1796875" bestFit="1" customWidth="1"/>
    <col min="10" max="10" width="12.1796875" customWidth="1"/>
    <col min="12" max="12" width="42.81640625" customWidth="1"/>
    <col min="13" max="13" width="12.81640625" customWidth="1"/>
    <col min="18" max="18" width="14.81640625" customWidth="1"/>
    <col min="19" max="20" width="15.81640625" customWidth="1"/>
    <col min="21" max="21" width="14.54296875" customWidth="1"/>
    <col min="22" max="22" width="14.81640625" customWidth="1"/>
  </cols>
  <sheetData>
    <row r="1" spans="1:22" ht="13" thickBot="1"/>
    <row r="2" spans="1:22" ht="16.75" customHeight="1" thickTop="1" thickBot="1">
      <c r="A2" s="585" t="s">
        <v>294</v>
      </c>
      <c r="B2" s="586"/>
      <c r="C2" s="587" t="s">
        <v>120</v>
      </c>
      <c r="D2" s="587"/>
      <c r="E2" s="587"/>
      <c r="F2" s="587"/>
      <c r="G2" s="587"/>
      <c r="H2" s="588"/>
      <c r="K2" s="585" t="s">
        <v>284</v>
      </c>
      <c r="L2" s="586"/>
      <c r="M2" s="587" t="s">
        <v>120</v>
      </c>
      <c r="N2" s="587"/>
      <c r="O2" s="587"/>
      <c r="P2" s="587"/>
      <c r="Q2" s="587"/>
      <c r="R2" s="588"/>
    </row>
    <row r="3" spans="1:22" ht="35.5" thickTop="1" thickBot="1">
      <c r="A3" s="14" t="s">
        <v>97</v>
      </c>
      <c r="B3" s="15" t="s">
        <v>98</v>
      </c>
      <c r="C3" s="16" t="s">
        <v>99</v>
      </c>
      <c r="D3" s="15" t="s">
        <v>100</v>
      </c>
      <c r="E3" s="16" t="s">
        <v>101</v>
      </c>
      <c r="F3" s="332" t="s">
        <v>102</v>
      </c>
      <c r="G3" s="69" t="s">
        <v>103</v>
      </c>
      <c r="H3" s="17" t="s">
        <v>39</v>
      </c>
      <c r="K3" s="14" t="s">
        <v>97</v>
      </c>
      <c r="L3" s="15" t="s">
        <v>98</v>
      </c>
      <c r="M3" s="16" t="s">
        <v>99</v>
      </c>
      <c r="N3" s="15" t="s">
        <v>100</v>
      </c>
      <c r="O3" s="16" t="s">
        <v>101</v>
      </c>
      <c r="P3" s="332" t="s">
        <v>102</v>
      </c>
      <c r="Q3" s="69" t="s">
        <v>103</v>
      </c>
      <c r="R3" s="17" t="s">
        <v>39</v>
      </c>
    </row>
    <row r="4" spans="1:22" ht="27" thickTop="1" thickBot="1">
      <c r="A4" s="18" t="s">
        <v>70</v>
      </c>
      <c r="B4" s="51" t="s">
        <v>71</v>
      </c>
      <c r="C4" s="52"/>
      <c r="D4" s="52"/>
      <c r="E4" s="52"/>
      <c r="F4" s="333"/>
      <c r="G4" s="53"/>
      <c r="H4" s="54"/>
      <c r="K4" s="18" t="s">
        <v>70</v>
      </c>
      <c r="L4" s="51" t="s">
        <v>71</v>
      </c>
      <c r="M4" s="52"/>
      <c r="N4" s="52"/>
      <c r="O4" s="52"/>
      <c r="P4" s="333"/>
      <c r="Q4" s="53"/>
      <c r="R4" s="54"/>
    </row>
    <row r="5" spans="1:22" ht="14" thickTop="1" thickBot="1">
      <c r="A5" s="55" t="s">
        <v>129</v>
      </c>
      <c r="B5" s="56" t="s">
        <v>130</v>
      </c>
      <c r="C5" s="124"/>
      <c r="D5" s="124"/>
      <c r="E5" s="124"/>
      <c r="F5" s="334"/>
      <c r="G5" s="125"/>
      <c r="H5" s="126"/>
      <c r="K5" s="55" t="s">
        <v>129</v>
      </c>
      <c r="L5" s="56" t="s">
        <v>130</v>
      </c>
      <c r="M5" s="124"/>
      <c r="N5" s="124"/>
      <c r="O5" s="124"/>
      <c r="P5" s="334"/>
      <c r="Q5" s="125"/>
      <c r="R5" s="126"/>
    </row>
    <row r="6" spans="1:22" ht="132.75" customHeight="1" thickTop="1" thickBot="1">
      <c r="A6" s="81" t="s">
        <v>72</v>
      </c>
      <c r="B6" s="139" t="s">
        <v>313</v>
      </c>
      <c r="C6" s="137">
        <v>0</v>
      </c>
      <c r="D6" s="138">
        <v>0</v>
      </c>
      <c r="E6" s="335">
        <v>1</v>
      </c>
      <c r="F6" s="336">
        <v>1.5</v>
      </c>
      <c r="G6" s="337">
        <v>1</v>
      </c>
      <c r="H6" s="338">
        <f>ROUND((C6*D6*E6*F6*G6),0)</f>
        <v>0</v>
      </c>
      <c r="K6" s="81" t="s">
        <v>72</v>
      </c>
      <c r="L6" s="139" t="s">
        <v>313</v>
      </c>
      <c r="M6" s="137">
        <v>2463881</v>
      </c>
      <c r="N6" s="399">
        <v>1.58</v>
      </c>
      <c r="O6" s="335">
        <v>1</v>
      </c>
      <c r="P6" s="336">
        <v>1.5</v>
      </c>
      <c r="Q6" s="337">
        <v>1</v>
      </c>
      <c r="R6" s="338">
        <f>ROUND((M6*N6*O6*P6*Q6),0)</f>
        <v>5839398</v>
      </c>
      <c r="S6" t="b">
        <f>+EXACT($B6,L6)</f>
        <v>1</v>
      </c>
      <c r="T6" t="b">
        <f>+EXACT($E6,O6)</f>
        <v>1</v>
      </c>
      <c r="U6" t="b">
        <f>+EXACT($F6,P6)</f>
        <v>1</v>
      </c>
      <c r="V6" t="b">
        <f>+EXACT($G6,Q6)</f>
        <v>1</v>
      </c>
    </row>
    <row r="7" spans="1:22" ht="14" thickTop="1" thickBot="1">
      <c r="A7" s="18" t="s">
        <v>73</v>
      </c>
      <c r="B7" s="51" t="s">
        <v>74</v>
      </c>
      <c r="C7" s="60"/>
      <c r="D7" s="60"/>
      <c r="E7" s="60"/>
      <c r="F7" s="339"/>
      <c r="G7" s="61"/>
      <c r="H7" s="62"/>
      <c r="K7" s="18" t="s">
        <v>73</v>
      </c>
      <c r="L7" s="51" t="s">
        <v>74</v>
      </c>
      <c r="M7" s="60"/>
      <c r="N7" s="400"/>
      <c r="O7" s="60"/>
      <c r="P7" s="339"/>
      <c r="Q7" s="61"/>
      <c r="R7" s="62"/>
    </row>
    <row r="8" spans="1:22" ht="14" thickTop="1" thickBot="1">
      <c r="A8" s="55" t="s">
        <v>132</v>
      </c>
      <c r="B8" s="56" t="s">
        <v>133</v>
      </c>
      <c r="C8" s="57"/>
      <c r="D8" s="57"/>
      <c r="E8" s="57"/>
      <c r="F8" s="340"/>
      <c r="G8" s="58"/>
      <c r="H8" s="59"/>
      <c r="K8" s="55" t="s">
        <v>132</v>
      </c>
      <c r="L8" s="56" t="s">
        <v>133</v>
      </c>
      <c r="M8" s="57"/>
      <c r="N8" s="401"/>
      <c r="O8" s="57"/>
      <c r="P8" s="340"/>
      <c r="Q8" s="58"/>
      <c r="R8" s="59"/>
    </row>
    <row r="9" spans="1:22" ht="98.25" customHeight="1" thickTop="1" thickBot="1">
      <c r="A9" s="341" t="s">
        <v>285</v>
      </c>
      <c r="B9" s="342" t="s">
        <v>314</v>
      </c>
      <c r="C9" s="137">
        <v>0</v>
      </c>
      <c r="D9" s="138">
        <v>0</v>
      </c>
      <c r="E9" s="130">
        <v>1</v>
      </c>
      <c r="F9" s="336">
        <v>1.5</v>
      </c>
      <c r="G9" s="337">
        <v>1</v>
      </c>
      <c r="H9" s="338">
        <f>ROUND((C9*D9*E9*F9*G9),0)</f>
        <v>0</v>
      </c>
      <c r="K9" s="341" t="s">
        <v>285</v>
      </c>
      <c r="L9" s="342" t="s">
        <v>314</v>
      </c>
      <c r="M9" s="137">
        <v>1171863</v>
      </c>
      <c r="N9" s="399">
        <v>1.58</v>
      </c>
      <c r="O9" s="130">
        <v>1</v>
      </c>
      <c r="P9" s="336">
        <v>1.5</v>
      </c>
      <c r="Q9" s="337">
        <v>1</v>
      </c>
      <c r="R9" s="338">
        <f>ROUND((M9*N9*O9*P9*Q9),0)</f>
        <v>2777315</v>
      </c>
      <c r="S9" t="b">
        <f>+EXACT($B9,L9)</f>
        <v>1</v>
      </c>
      <c r="T9" t="b">
        <f>+EXACT($E9,O9)</f>
        <v>1</v>
      </c>
      <c r="U9" t="b">
        <f>+EXACT($F9,P9)</f>
        <v>1</v>
      </c>
      <c r="V9" t="b">
        <f>+EXACT($G9,Q9)</f>
        <v>1</v>
      </c>
    </row>
    <row r="10" spans="1:22" ht="50.25" customHeight="1" thickTop="1" thickBot="1">
      <c r="A10" s="18" t="s">
        <v>75</v>
      </c>
      <c r="B10" s="51" t="s">
        <v>76</v>
      </c>
      <c r="C10" s="60"/>
      <c r="D10" s="60"/>
      <c r="E10" s="60"/>
      <c r="F10" s="339"/>
      <c r="G10" s="64"/>
      <c r="H10" s="62"/>
      <c r="K10" s="18" t="s">
        <v>75</v>
      </c>
      <c r="L10" s="51" t="s">
        <v>76</v>
      </c>
      <c r="M10" s="60"/>
      <c r="N10" s="400"/>
      <c r="O10" s="60"/>
      <c r="P10" s="339"/>
      <c r="Q10" s="64"/>
      <c r="R10" s="62"/>
    </row>
    <row r="11" spans="1:22" ht="14" thickTop="1" thickBot="1">
      <c r="A11" s="55" t="s">
        <v>62</v>
      </c>
      <c r="B11" s="56" t="s">
        <v>77</v>
      </c>
      <c r="C11" s="57"/>
      <c r="D11" s="57"/>
      <c r="E11" s="57"/>
      <c r="F11" s="340"/>
      <c r="G11" s="63"/>
      <c r="H11" s="59"/>
      <c r="K11" s="55" t="s">
        <v>62</v>
      </c>
      <c r="L11" s="56" t="s">
        <v>77</v>
      </c>
      <c r="M11" s="57"/>
      <c r="N11" s="401"/>
      <c r="O11" s="57"/>
      <c r="P11" s="340"/>
      <c r="Q11" s="63"/>
      <c r="R11" s="59"/>
    </row>
    <row r="12" spans="1:22" ht="87.75" customHeight="1" thickTop="1" thickBot="1">
      <c r="A12" s="343" t="s">
        <v>78</v>
      </c>
      <c r="B12" s="344" t="s">
        <v>315</v>
      </c>
      <c r="C12" s="137">
        <v>0</v>
      </c>
      <c r="D12" s="138">
        <v>0</v>
      </c>
      <c r="E12" s="335">
        <v>1</v>
      </c>
      <c r="F12" s="345">
        <v>1.5</v>
      </c>
      <c r="G12" s="346">
        <v>1</v>
      </c>
      <c r="H12" s="19">
        <f>ROUND((C12*D12*E12*F12*G12),0)</f>
        <v>0</v>
      </c>
      <c r="K12" s="343" t="s">
        <v>78</v>
      </c>
      <c r="L12" s="344" t="s">
        <v>315</v>
      </c>
      <c r="M12" s="137">
        <v>1796857</v>
      </c>
      <c r="N12" s="399">
        <v>1.58</v>
      </c>
      <c r="O12" s="335">
        <v>1</v>
      </c>
      <c r="P12" s="345">
        <v>1.5</v>
      </c>
      <c r="Q12" s="346">
        <v>1</v>
      </c>
      <c r="R12" s="19">
        <f>ROUND((M12*N12*O12*P12*Q12),0)</f>
        <v>4258551</v>
      </c>
      <c r="S12" t="b">
        <f>+EXACT($B12,L12)</f>
        <v>1</v>
      </c>
      <c r="T12" t="b">
        <f>+EXACT($E12,O12)</f>
        <v>1</v>
      </c>
      <c r="U12" t="b">
        <f>+EXACT($F12,P12)</f>
        <v>1</v>
      </c>
      <c r="V12" t="b">
        <f>+EXACT($G12,Q12)</f>
        <v>1</v>
      </c>
    </row>
    <row r="13" spans="1:22" ht="14" thickTop="1" thickBot="1">
      <c r="A13" s="55" t="s">
        <v>145</v>
      </c>
      <c r="B13" s="56" t="s">
        <v>146</v>
      </c>
      <c r="C13" s="57"/>
      <c r="D13" s="57"/>
      <c r="E13" s="57"/>
      <c r="F13" s="57"/>
      <c r="G13" s="57"/>
      <c r="H13" s="59"/>
      <c r="K13" s="55" t="s">
        <v>145</v>
      </c>
      <c r="L13" s="56" t="s">
        <v>146</v>
      </c>
      <c r="M13" s="57"/>
      <c r="N13" s="401"/>
      <c r="O13" s="57"/>
      <c r="P13" s="57"/>
      <c r="Q13" s="57"/>
      <c r="R13" s="59"/>
    </row>
    <row r="14" spans="1:22" ht="57" customHeight="1" thickTop="1" thickBot="1">
      <c r="A14" s="162" t="s">
        <v>147</v>
      </c>
      <c r="B14" s="163" t="s">
        <v>316</v>
      </c>
      <c r="C14" s="140">
        <v>0</v>
      </c>
      <c r="D14" s="141"/>
      <c r="E14" s="347">
        <v>1</v>
      </c>
      <c r="F14" s="348">
        <v>1.5</v>
      </c>
      <c r="G14" s="349">
        <v>1</v>
      </c>
      <c r="H14" s="142">
        <f>ROUND(C14*E14*F14,0)</f>
        <v>0</v>
      </c>
      <c r="K14" s="162" t="s">
        <v>147</v>
      </c>
      <c r="L14" s="163" t="s">
        <v>316</v>
      </c>
      <c r="M14" s="140">
        <v>390000</v>
      </c>
      <c r="N14" s="141"/>
      <c r="O14" s="347">
        <v>1</v>
      </c>
      <c r="P14" s="348">
        <v>1.5</v>
      </c>
      <c r="Q14" s="349">
        <v>1</v>
      </c>
      <c r="R14" s="144">
        <f>ROUND((M14*O14*P14*Q14),0)</f>
        <v>585000</v>
      </c>
      <c r="S14" t="b">
        <f>+EXACT($B14,L14)</f>
        <v>1</v>
      </c>
      <c r="T14" t="b">
        <f>+EXACT($E14,O14)</f>
        <v>1</v>
      </c>
      <c r="U14" t="b">
        <f>+EXACT($F14,P14)</f>
        <v>1</v>
      </c>
      <c r="V14" t="b">
        <f>+EXACT($G14,Q14)</f>
        <v>1</v>
      </c>
    </row>
    <row r="15" spans="1:22" ht="18" customHeight="1" thickTop="1" thickBot="1">
      <c r="A15" s="18" t="s">
        <v>79</v>
      </c>
      <c r="B15" s="51" t="s">
        <v>92</v>
      </c>
      <c r="C15" s="60"/>
      <c r="D15" s="60"/>
      <c r="E15" s="60"/>
      <c r="F15" s="60"/>
      <c r="G15" s="60"/>
      <c r="H15" s="62"/>
      <c r="K15" s="18" t="s">
        <v>79</v>
      </c>
      <c r="L15" s="51" t="s">
        <v>92</v>
      </c>
      <c r="M15" s="60"/>
      <c r="N15" s="400"/>
      <c r="O15" s="60"/>
      <c r="P15" s="60"/>
      <c r="Q15" s="60"/>
      <c r="R15" s="62"/>
    </row>
    <row r="16" spans="1:22" ht="14" thickTop="1" thickBot="1">
      <c r="A16" s="55" t="s">
        <v>63</v>
      </c>
      <c r="B16" s="56" t="s">
        <v>134</v>
      </c>
      <c r="C16" s="57"/>
      <c r="D16" s="57"/>
      <c r="E16" s="57"/>
      <c r="F16" s="57"/>
      <c r="G16" s="57"/>
      <c r="H16" s="59"/>
      <c r="K16" s="55" t="s">
        <v>63</v>
      </c>
      <c r="L16" s="56" t="s">
        <v>134</v>
      </c>
      <c r="M16" s="57"/>
      <c r="N16" s="401"/>
      <c r="O16" s="57"/>
      <c r="P16" s="57"/>
      <c r="Q16" s="57"/>
      <c r="R16" s="59"/>
    </row>
    <row r="17" spans="1:18" ht="13" thickTop="1">
      <c r="A17" s="127" t="s">
        <v>135</v>
      </c>
      <c r="B17" s="155" t="s">
        <v>93</v>
      </c>
      <c r="C17" s="137">
        <v>0</v>
      </c>
      <c r="D17" s="138">
        <v>0</v>
      </c>
      <c r="E17" s="350">
        <v>0</v>
      </c>
      <c r="F17" s="351">
        <v>1.5</v>
      </c>
      <c r="G17" s="143">
        <v>1</v>
      </c>
      <c r="H17" s="144">
        <f>ROUND((C17*D17*E17*F17*G17),0)</f>
        <v>0</v>
      </c>
      <c r="K17" s="127" t="s">
        <v>135</v>
      </c>
      <c r="L17" s="155" t="s">
        <v>93</v>
      </c>
      <c r="M17" s="137">
        <v>1200000</v>
      </c>
      <c r="N17" s="399">
        <v>1.58</v>
      </c>
      <c r="O17" s="402">
        <v>0.1</v>
      </c>
      <c r="P17" s="351">
        <v>1.5</v>
      </c>
      <c r="Q17" s="143">
        <v>1</v>
      </c>
      <c r="R17" s="144">
        <f>ROUND((M17*N17*O17*P17*Q17),0)</f>
        <v>284400</v>
      </c>
    </row>
    <row r="18" spans="1:18">
      <c r="A18" s="127" t="s">
        <v>136</v>
      </c>
      <c r="B18" s="155" t="s">
        <v>94</v>
      </c>
      <c r="C18" s="137">
        <v>0</v>
      </c>
      <c r="D18" s="138">
        <v>0</v>
      </c>
      <c r="E18" s="350">
        <v>0</v>
      </c>
      <c r="F18" s="351">
        <v>1.5</v>
      </c>
      <c r="G18" s="143">
        <v>1</v>
      </c>
      <c r="H18" s="144">
        <f>ROUND((C18*D18*E18*F18*G18),0)</f>
        <v>0</v>
      </c>
      <c r="K18" s="127" t="s">
        <v>136</v>
      </c>
      <c r="L18" s="155" t="s">
        <v>94</v>
      </c>
      <c r="M18" s="137">
        <v>1200000</v>
      </c>
      <c r="N18" s="399">
        <v>1.58</v>
      </c>
      <c r="O18" s="402">
        <v>0.1</v>
      </c>
      <c r="P18" s="351">
        <v>1.5</v>
      </c>
      <c r="Q18" s="143">
        <v>1</v>
      </c>
      <c r="R18" s="144">
        <f>ROUND((M18*N18*O18*P18*Q18),0)</f>
        <v>284400</v>
      </c>
    </row>
    <row r="19" spans="1:18" ht="13" thickBot="1">
      <c r="A19" s="127" t="s">
        <v>137</v>
      </c>
      <c r="B19" s="155" t="s">
        <v>95</v>
      </c>
      <c r="C19" s="137">
        <v>0</v>
      </c>
      <c r="D19" s="138">
        <v>0</v>
      </c>
      <c r="E19" s="350">
        <v>0</v>
      </c>
      <c r="F19" s="351">
        <v>1.5</v>
      </c>
      <c r="G19" s="143">
        <v>1</v>
      </c>
      <c r="H19" s="144">
        <f>ROUND((C19*D19*E19*F19*G19),0)</f>
        <v>0</v>
      </c>
      <c r="K19" s="127" t="s">
        <v>137</v>
      </c>
      <c r="L19" s="155" t="s">
        <v>95</v>
      </c>
      <c r="M19" s="137">
        <v>781242</v>
      </c>
      <c r="N19" s="399">
        <v>1.58</v>
      </c>
      <c r="O19" s="402">
        <v>0.1</v>
      </c>
      <c r="P19" s="351">
        <v>1.5</v>
      </c>
      <c r="Q19" s="143">
        <v>1</v>
      </c>
      <c r="R19" s="144">
        <f>ROUND((M19*N19*O19*P19*Q19),0)</f>
        <v>185154</v>
      </c>
    </row>
    <row r="20" spans="1:18" ht="14" thickTop="1" thickBot="1">
      <c r="A20" s="55" t="s">
        <v>64</v>
      </c>
      <c r="B20" s="56" t="s">
        <v>138</v>
      </c>
      <c r="C20" s="57"/>
      <c r="D20" s="57"/>
      <c r="E20" s="57"/>
      <c r="F20" s="57"/>
      <c r="G20" s="57"/>
      <c r="H20" s="59"/>
      <c r="K20" s="55" t="s">
        <v>64</v>
      </c>
      <c r="L20" s="56" t="s">
        <v>138</v>
      </c>
      <c r="M20" s="57"/>
      <c r="N20" s="57"/>
      <c r="O20" s="57"/>
      <c r="P20" s="57"/>
      <c r="Q20" s="57"/>
      <c r="R20" s="59"/>
    </row>
    <row r="21" spans="1:18" ht="13.5" thickTop="1" thickBot="1">
      <c r="A21" s="127" t="s">
        <v>139</v>
      </c>
      <c r="B21" s="156" t="s">
        <v>141</v>
      </c>
      <c r="C21" s="145">
        <v>200000</v>
      </c>
      <c r="D21" s="157"/>
      <c r="E21" s="352">
        <v>0</v>
      </c>
      <c r="F21" s="351">
        <v>1.5</v>
      </c>
      <c r="G21" s="128">
        <v>1</v>
      </c>
      <c r="H21" s="129">
        <f>ROUND((C21*E21*F21),0)</f>
        <v>0</v>
      </c>
      <c r="K21" s="127" t="s">
        <v>139</v>
      </c>
      <c r="L21" s="156" t="s">
        <v>141</v>
      </c>
      <c r="M21" s="145">
        <v>200000</v>
      </c>
      <c r="N21" s="157"/>
      <c r="O21" s="352">
        <v>0.5</v>
      </c>
      <c r="P21" s="351">
        <v>1.5</v>
      </c>
      <c r="Q21" s="128">
        <v>1</v>
      </c>
      <c r="R21" s="129">
        <f>ROUND((M21*O21*P21),0)</f>
        <v>150000</v>
      </c>
    </row>
    <row r="22" spans="1:18" ht="13.5" thickTop="1" thickBot="1">
      <c r="A22" s="127" t="s">
        <v>140</v>
      </c>
      <c r="B22" s="156" t="s">
        <v>142</v>
      </c>
      <c r="C22" s="145">
        <v>250000</v>
      </c>
      <c r="D22" s="157"/>
      <c r="E22" s="352">
        <v>0</v>
      </c>
      <c r="F22" s="353">
        <v>1.5</v>
      </c>
      <c r="G22" s="128">
        <v>1</v>
      </c>
      <c r="H22" s="129">
        <f>+C22*E22*F22*G22</f>
        <v>0</v>
      </c>
      <c r="K22" s="127" t="s">
        <v>140</v>
      </c>
      <c r="L22" s="156" t="s">
        <v>142</v>
      </c>
      <c r="M22" s="145">
        <v>250000</v>
      </c>
      <c r="N22" s="157"/>
      <c r="O22" s="352">
        <v>0.5</v>
      </c>
      <c r="P22" s="353">
        <v>1.5</v>
      </c>
      <c r="Q22" s="128">
        <v>1</v>
      </c>
      <c r="R22" s="129">
        <f>+M22*O22*P22*Q22</f>
        <v>187500</v>
      </c>
    </row>
    <row r="23" spans="1:18" ht="14" thickTop="1" thickBot="1">
      <c r="A23" s="18" t="s">
        <v>286</v>
      </c>
      <c r="B23" s="51" t="s">
        <v>287</v>
      </c>
      <c r="C23" s="60"/>
      <c r="D23" s="60"/>
      <c r="E23" s="60"/>
      <c r="F23" s="60"/>
      <c r="G23" s="61"/>
      <c r="H23" s="62"/>
      <c r="K23" s="18" t="s">
        <v>286</v>
      </c>
      <c r="L23" s="51" t="s">
        <v>287</v>
      </c>
      <c r="M23" s="60"/>
      <c r="N23" s="60"/>
      <c r="O23" s="60"/>
      <c r="P23" s="60"/>
      <c r="Q23" s="61"/>
      <c r="R23" s="62"/>
    </row>
    <row r="24" spans="1:18" ht="13.5" thickTop="1" thickBot="1">
      <c r="A24" s="128" t="s">
        <v>288</v>
      </c>
      <c r="B24" s="354" t="s">
        <v>289</v>
      </c>
      <c r="C24" s="145">
        <v>0</v>
      </c>
      <c r="D24" s="355"/>
      <c r="E24" s="356"/>
      <c r="F24" s="357"/>
      <c r="G24" s="358">
        <v>1</v>
      </c>
      <c r="H24" s="129">
        <f t="shared" ref="H24" si="0">+C24*G24</f>
        <v>0</v>
      </c>
      <c r="K24" s="128" t="s">
        <v>288</v>
      </c>
      <c r="L24" s="354" t="s">
        <v>289</v>
      </c>
      <c r="M24" s="145">
        <v>770647.49</v>
      </c>
      <c r="N24" s="355"/>
      <c r="O24" s="356"/>
      <c r="P24" s="357"/>
      <c r="Q24" s="358">
        <v>1</v>
      </c>
      <c r="R24" s="129">
        <f t="shared" ref="R24" si="1">+M24*Q24</f>
        <v>770647.49</v>
      </c>
    </row>
    <row r="25" spans="1:18" ht="14" thickTop="1" thickBot="1">
      <c r="A25" s="18" t="s">
        <v>290</v>
      </c>
      <c r="B25" s="51" t="s">
        <v>80</v>
      </c>
      <c r="C25" s="60"/>
      <c r="D25" s="60"/>
      <c r="E25" s="60"/>
      <c r="F25" s="60"/>
      <c r="G25" s="61"/>
      <c r="H25" s="62"/>
      <c r="K25" s="18" t="s">
        <v>290</v>
      </c>
      <c r="L25" s="51" t="s">
        <v>80</v>
      </c>
      <c r="M25" s="60"/>
      <c r="N25" s="60"/>
      <c r="O25" s="60"/>
      <c r="P25" s="60"/>
      <c r="Q25" s="61"/>
      <c r="R25" s="62"/>
    </row>
    <row r="26" spans="1:18" ht="13.5" thickTop="1" thickBot="1">
      <c r="A26" s="164" t="s">
        <v>291</v>
      </c>
      <c r="B26" s="165" t="s">
        <v>96</v>
      </c>
      <c r="C26" s="359">
        <v>0</v>
      </c>
      <c r="D26" s="65"/>
      <c r="E26" s="21"/>
      <c r="F26" s="65"/>
      <c r="G26" s="66"/>
      <c r="H26" s="19">
        <f>+C26</f>
        <v>0</v>
      </c>
      <c r="K26" s="164" t="s">
        <v>291</v>
      </c>
      <c r="L26" s="165" t="s">
        <v>96</v>
      </c>
      <c r="M26" s="359">
        <v>1000000</v>
      </c>
      <c r="N26" s="65"/>
      <c r="O26" s="21"/>
      <c r="P26" s="65"/>
      <c r="Q26" s="66"/>
      <c r="R26" s="19">
        <f>+M26</f>
        <v>1000000</v>
      </c>
    </row>
    <row r="27" spans="1:18" ht="14" thickTop="1" thickBot="1">
      <c r="A27" s="22"/>
      <c r="B27" s="82" t="s">
        <v>121</v>
      </c>
      <c r="C27" s="83"/>
      <c r="D27" s="83"/>
      <c r="E27" s="83"/>
      <c r="F27" s="360"/>
      <c r="G27" s="84"/>
      <c r="H27" s="23">
        <f>ROUND(SUM(H6:H22),0)</f>
        <v>0</v>
      </c>
      <c r="K27" s="22"/>
      <c r="L27" s="82" t="s">
        <v>121</v>
      </c>
      <c r="M27" s="83"/>
      <c r="N27" s="83"/>
      <c r="O27" s="83"/>
      <c r="P27" s="360"/>
      <c r="Q27" s="84"/>
      <c r="R27" s="23">
        <f>ROUND(SUM(R6:R26),0)</f>
        <v>16322365</v>
      </c>
    </row>
    <row r="28" spans="1:18" ht="13.5" thickTop="1" thickBot="1">
      <c r="A28" s="589"/>
      <c r="B28" s="589"/>
      <c r="C28" s="589"/>
      <c r="D28" s="589"/>
      <c r="E28" s="589"/>
      <c r="F28" s="589"/>
      <c r="G28" s="589"/>
      <c r="H28" s="589"/>
      <c r="K28" s="589"/>
      <c r="L28" s="589"/>
      <c r="M28" s="589"/>
      <c r="N28" s="589"/>
      <c r="O28" s="589"/>
      <c r="P28" s="589"/>
      <c r="Q28" s="589"/>
      <c r="R28" s="589"/>
    </row>
    <row r="29" spans="1:18" ht="26.25" customHeight="1" thickTop="1" thickBot="1">
      <c r="A29" s="24"/>
      <c r="B29" s="85" t="s">
        <v>122</v>
      </c>
      <c r="C29" s="86"/>
      <c r="D29" s="86"/>
      <c r="E29" s="86"/>
      <c r="F29" s="361"/>
      <c r="G29" s="87"/>
      <c r="H29" s="88">
        <f>+'[5]PRESUPUESTO CONSOLIDADO'!G64</f>
        <v>0</v>
      </c>
      <c r="K29" s="24"/>
      <c r="L29" s="85" t="s">
        <v>122</v>
      </c>
      <c r="M29" s="86"/>
      <c r="N29" s="86"/>
      <c r="O29" s="86"/>
      <c r="P29" s="361"/>
      <c r="Q29" s="87"/>
      <c r="R29" s="88">
        <f>PRESUPUESTO!R63</f>
        <v>313121420</v>
      </c>
    </row>
    <row r="30" spans="1:18" ht="15" customHeight="1" thickTop="1">
      <c r="A30" s="20"/>
      <c r="B30" s="80" t="s">
        <v>81</v>
      </c>
      <c r="C30" s="25"/>
      <c r="D30" s="26"/>
      <c r="E30" s="27"/>
      <c r="F30" s="403" t="e">
        <f>ROUND(H27/H29,4)</f>
        <v>#DIV/0!</v>
      </c>
      <c r="G30" s="67" t="s">
        <v>123</v>
      </c>
      <c r="H30" s="89" t="e">
        <f>ROUND(H29*F30,0)</f>
        <v>#DIV/0!</v>
      </c>
      <c r="K30" s="20"/>
      <c r="L30" s="80" t="s">
        <v>81</v>
      </c>
      <c r="M30" s="25"/>
      <c r="N30" s="26"/>
      <c r="O30" s="27"/>
      <c r="P30" s="362">
        <f>ROUND(R27/R29,4)</f>
        <v>5.21E-2</v>
      </c>
      <c r="Q30" s="67" t="s">
        <v>123</v>
      </c>
      <c r="R30" s="89">
        <f>ROUND(R29*P30,0)</f>
        <v>16313626</v>
      </c>
    </row>
    <row r="31" spans="1:18">
      <c r="A31" s="81"/>
      <c r="B31" s="90" t="s">
        <v>82</v>
      </c>
      <c r="C31" s="91"/>
      <c r="D31" s="92"/>
      <c r="E31" s="93"/>
      <c r="F31" s="403">
        <v>0</v>
      </c>
      <c r="G31" s="94" t="s">
        <v>124</v>
      </c>
      <c r="H31" s="95">
        <f>ROUND(H29*F31,0)</f>
        <v>0</v>
      </c>
      <c r="K31" s="81"/>
      <c r="L31" s="90" t="s">
        <v>82</v>
      </c>
      <c r="M31" s="91"/>
      <c r="N31" s="92"/>
      <c r="O31" s="93"/>
      <c r="P31" s="363">
        <v>0.01</v>
      </c>
      <c r="Q31" s="94" t="s">
        <v>124</v>
      </c>
      <c r="R31" s="95">
        <f>ROUND(R29*P31,0)</f>
        <v>3131214</v>
      </c>
    </row>
    <row r="32" spans="1:18">
      <c r="A32" s="20"/>
      <c r="B32" s="80" t="s">
        <v>83</v>
      </c>
      <c r="C32" s="25"/>
      <c r="D32" s="26"/>
      <c r="E32" s="27"/>
      <c r="F32" s="403">
        <v>0</v>
      </c>
      <c r="G32" s="67" t="s">
        <v>125</v>
      </c>
      <c r="H32" s="89">
        <f>ROUND(H29*F32,0)</f>
        <v>0</v>
      </c>
      <c r="K32" s="20"/>
      <c r="L32" s="80" t="s">
        <v>83</v>
      </c>
      <c r="M32" s="25"/>
      <c r="N32" s="26"/>
      <c r="O32" s="27"/>
      <c r="P32" s="362">
        <v>0.05</v>
      </c>
      <c r="Q32" s="67" t="s">
        <v>125</v>
      </c>
      <c r="R32" s="89">
        <f>ROUND(R29*P32,0)</f>
        <v>15656071</v>
      </c>
    </row>
    <row r="33" spans="1:18" ht="13.5" thickBot="1">
      <c r="A33" s="96"/>
      <c r="B33" s="97" t="s">
        <v>126</v>
      </c>
      <c r="C33" s="98"/>
      <c r="D33" s="98"/>
      <c r="E33" s="98"/>
      <c r="F33" s="364"/>
      <c r="G33" s="68"/>
      <c r="H33" s="99" t="e">
        <f>+H30+H31+H32</f>
        <v>#DIV/0!</v>
      </c>
      <c r="K33" s="96"/>
      <c r="L33" s="97" t="s">
        <v>126</v>
      </c>
      <c r="M33" s="98"/>
      <c r="N33" s="98"/>
      <c r="O33" s="98"/>
      <c r="P33" s="364"/>
      <c r="Q33" s="68"/>
      <c r="R33" s="99">
        <f>+R30+R31+R32</f>
        <v>35100911</v>
      </c>
    </row>
    <row r="34" spans="1:18" ht="13.75" customHeight="1" thickTop="1">
      <c r="A34" s="590" t="s">
        <v>84</v>
      </c>
      <c r="B34" s="591"/>
      <c r="C34" s="591"/>
      <c r="D34" s="591"/>
      <c r="E34" s="592"/>
      <c r="F34" s="365" t="e">
        <f>+F30+F31+F32</f>
        <v>#DIV/0!</v>
      </c>
      <c r="G34" s="366"/>
      <c r="H34" s="367"/>
      <c r="K34" s="590" t="s">
        <v>84</v>
      </c>
      <c r="L34" s="591"/>
      <c r="M34" s="591"/>
      <c r="N34" s="591"/>
      <c r="O34" s="592"/>
      <c r="P34" s="365">
        <f>+P30+P31+P32</f>
        <v>0.11210000000000001</v>
      </c>
      <c r="Q34" s="366"/>
      <c r="R34" s="367"/>
    </row>
    <row r="35" spans="1:18" ht="15" thickBot="1">
      <c r="A35" s="593"/>
      <c r="B35" s="594"/>
      <c r="C35" s="594"/>
      <c r="D35" s="594"/>
      <c r="E35" s="594"/>
      <c r="F35" s="594"/>
      <c r="G35" s="594"/>
      <c r="H35" s="595"/>
      <c r="K35" s="593"/>
      <c r="L35" s="594"/>
      <c r="M35" s="594"/>
      <c r="N35" s="594"/>
      <c r="O35" s="594"/>
      <c r="P35" s="594"/>
      <c r="Q35" s="594"/>
      <c r="R35" s="595"/>
    </row>
    <row r="36" spans="1:18">
      <c r="A36" s="576"/>
      <c r="B36" s="577"/>
      <c r="C36" s="577"/>
      <c r="D36" s="577"/>
      <c r="E36" s="577"/>
      <c r="F36" s="577"/>
      <c r="G36" s="577"/>
      <c r="H36" s="578"/>
      <c r="K36" s="576"/>
      <c r="L36" s="577"/>
      <c r="M36" s="577"/>
      <c r="N36" s="577"/>
      <c r="O36" s="577"/>
      <c r="P36" s="577"/>
      <c r="Q36" s="577"/>
      <c r="R36" s="578"/>
    </row>
    <row r="37" spans="1:18">
      <c r="A37" s="579"/>
      <c r="B37" s="580"/>
      <c r="C37" s="580"/>
      <c r="D37" s="580"/>
      <c r="E37" s="580"/>
      <c r="F37" s="580"/>
      <c r="G37" s="580"/>
      <c r="H37" s="581"/>
      <c r="K37" s="579"/>
      <c r="L37" s="580"/>
      <c r="M37" s="580"/>
      <c r="N37" s="580"/>
      <c r="O37" s="580"/>
      <c r="P37" s="580"/>
      <c r="Q37" s="580"/>
      <c r="R37" s="581"/>
    </row>
    <row r="38" spans="1:18">
      <c r="A38" s="579"/>
      <c r="B38" s="580"/>
      <c r="C38" s="580"/>
      <c r="D38" s="580"/>
      <c r="E38" s="580"/>
      <c r="F38" s="580"/>
      <c r="G38" s="580"/>
      <c r="H38" s="581"/>
      <c r="K38" s="579"/>
      <c r="L38" s="580"/>
      <c r="M38" s="580"/>
      <c r="N38" s="580"/>
      <c r="O38" s="580"/>
      <c r="P38" s="580"/>
      <c r="Q38" s="580"/>
      <c r="R38" s="581"/>
    </row>
    <row r="39" spans="1:18" ht="13" thickBot="1">
      <c r="A39" s="582"/>
      <c r="B39" s="583"/>
      <c r="C39" s="583"/>
      <c r="D39" s="583"/>
      <c r="E39" s="583"/>
      <c r="F39" s="583"/>
      <c r="G39" s="583"/>
      <c r="H39" s="584"/>
      <c r="K39" s="582"/>
      <c r="L39" s="583"/>
      <c r="M39" s="583"/>
      <c r="N39" s="583"/>
      <c r="O39" s="583"/>
      <c r="P39" s="583"/>
      <c r="Q39" s="583"/>
      <c r="R39" s="584"/>
    </row>
  </sheetData>
  <sheetProtection algorithmName="SHA-512" hashValue="8+2KWXX2xK5ZkgtBHxaqcWWbHQMRb+H30XuIPw0w13zGE3GpnSxhIdKB2sIvhut8nbK2VazJ1GbU63mMzlWjWw==" saltValue="Ko8p/Wqyk+CAWnFVK2X72g==" spinCount="100000" sheet="1" objects="1" scenarios="1"/>
  <mergeCells count="12">
    <mergeCell ref="A36:H39"/>
    <mergeCell ref="A2:B2"/>
    <mergeCell ref="C2:H2"/>
    <mergeCell ref="A28:H28"/>
    <mergeCell ref="A34:E34"/>
    <mergeCell ref="A35:H35"/>
    <mergeCell ref="K36:R39"/>
    <mergeCell ref="K2:L2"/>
    <mergeCell ref="M2:R2"/>
    <mergeCell ref="K28:R28"/>
    <mergeCell ref="K34:O34"/>
    <mergeCell ref="K35:R3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ENTREGA</vt:lpstr>
      <vt:lpstr>APERTURA DE SOBRES</vt:lpstr>
      <vt:lpstr>3. REQUISITOS JURÍDICOS</vt:lpstr>
      <vt:lpstr>3.2.1 EXPERIENCIA GRAL</vt:lpstr>
      <vt:lpstr>3.3 CAP FINANCIERA</vt:lpstr>
      <vt:lpstr>3.4 REQUISITOS COMERCIALES</vt:lpstr>
      <vt:lpstr>EVALUACIÓN</vt:lpstr>
      <vt:lpstr>PRESUPUESTO</vt:lpstr>
      <vt:lpstr>ANALISIS AIU</vt:lpstr>
      <vt:lpstr>'3.4 REQUISITOS COMERCIALES'!_ftnref1</vt:lpstr>
      <vt:lpstr>'3.2.1 EXPERIENCIA GRAL'!Área_de_impresión</vt:lpstr>
      <vt:lpstr>'3.3 CAP FINANCIERA'!Área_de_impresión</vt:lpstr>
      <vt:lpstr>EVALUACIÓN!Área_de_impresión</vt:lpstr>
      <vt:lpstr>'3. REQUISITOS JURÍDICOS'!Títulos_a_imprimir</vt:lpstr>
      <vt:lpstr>'3.2.1 EXPERIENCIA GRAL'!Títulos_a_imprimir</vt:lpstr>
      <vt:lpstr>'3.3 CAP FINANCIERA'!Títulos_a_imprimir</vt:lpstr>
      <vt:lpstr>'3.4 REQUISITOS COMERCIALES'!Títulos_a_imprimir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Usuario</cp:lastModifiedBy>
  <cp:lastPrinted>2018-04-05T13:57:20Z</cp:lastPrinted>
  <dcterms:created xsi:type="dcterms:W3CDTF">2013-08-04T21:27:49Z</dcterms:created>
  <dcterms:modified xsi:type="dcterms:W3CDTF">2019-01-11T16:56:46Z</dcterms:modified>
</cp:coreProperties>
</file>